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9.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0.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1.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drawings/drawing12.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firstSheet="6" activeTab="11"/>
  </bookViews>
  <sheets>
    <sheet name="Metas PA proyecto" sheetId="1" state="hidden" r:id="rId1"/>
    <sheet name="Meta 1..n" sheetId="2" state="hidden" r:id="rId2"/>
    <sheet name="Indicadores PA" sheetId="3" state="hidden" r:id="rId3"/>
    <sheet name="Territorialización PA" sheetId="4" state="hidden" r:id="rId4"/>
    <sheet name="Instructivo" sheetId="5" state="hidden" r:id="rId5"/>
    <sheet name="Generalidades" sheetId="6" state="hidden" r:id="rId6"/>
    <sheet name="RESERVA" sheetId="7" r:id="rId7"/>
    <sheet name="VIGENCIA" sheetId="8" r:id="rId8"/>
    <sheet name="Meta 1" sheetId="9" r:id="rId9"/>
    <sheet name="Metas 2" sheetId="10" r:id="rId10"/>
    <sheet name="Meta 3" sheetId="11" r:id="rId11"/>
    <sheet name="Meta 4" sheetId="12" r:id="rId12"/>
    <sheet name="1. Ind. PA - DE" sheetId="13" r:id="rId13"/>
    <sheet name="2. Ind PA - GT" sheetId="14" r:id="rId14"/>
    <sheet name="3. Ind PA - TH" sheetId="15" r:id="rId15"/>
    <sheet name="4. Ind PA - Planeación" sheetId="16" r:id="rId16"/>
    <sheet name="5. Ind PA - Seg Ev y C" sheetId="17" r:id="rId17"/>
    <sheet name="6. Ind PA - GD" sheetId="18" r:id="rId18"/>
    <sheet name="7. Ind PA - GF" sheetId="19" r:id="rId19"/>
    <sheet name="8. Ind PA - GA" sheetId="20" r:id="rId20"/>
    <sheet name="9. Ind PA - CDI" sheetId="21" r:id="rId21"/>
    <sheet name="10. Ind PA - Contratación" sheetId="22" r:id="rId22"/>
    <sheet name="11. Ind PA - AC" sheetId="23" r:id="rId23"/>
    <sheet name="12. Ind PA - OAJ" sheetId="24" r:id="rId24"/>
    <sheet name="Hoja13" sheetId="25" state="hidden" r:id="rId25"/>
    <sheet name="Hoja1" sheetId="26" state="hidden" r:id="rId26"/>
  </sheets>
  <externalReferences>
    <externalReference r:id="rId29"/>
  </externalReferences>
  <definedNames>
    <definedName name="_xlfn.IFERROR" hidden="1">#NAME?</definedName>
    <definedName name="_xlnm.Print_Area" localSheetId="12">'1. Ind. PA - DE'!$A$1:$AY$20</definedName>
    <definedName name="_xlnm.Print_Area" localSheetId="21">'10. Ind PA - Contratación'!$A$1:$AY$23</definedName>
    <definedName name="_xlnm.Print_Area" localSheetId="22">'11. Ind PA - AC'!$A$1:$AY$25</definedName>
    <definedName name="_xlnm.Print_Area" localSheetId="23">'12. Ind PA - OAJ'!$A$1:$AY$22</definedName>
    <definedName name="_xlnm.Print_Area" localSheetId="13">'2. Ind PA - GT'!$A$1:$AY$23</definedName>
    <definedName name="_xlnm.Print_Area" localSheetId="14">'3. Ind PA - TH'!$A$1:$AY$19</definedName>
    <definedName name="_xlnm.Print_Area" localSheetId="15">'4. Ind PA - Planeación'!$A$1:$AY$21</definedName>
    <definedName name="_xlnm.Print_Area" localSheetId="16">'5. Ind PA - Seg Ev y C'!$A$1:$AY$20</definedName>
    <definedName name="_xlnm.Print_Area" localSheetId="17">'6. Ind PA - GD'!$A$1:$AY$20</definedName>
    <definedName name="_xlnm.Print_Area" localSheetId="18">'7. Ind PA - GF'!$A$1:$AY$19</definedName>
    <definedName name="_xlnm.Print_Area" localSheetId="19">'8. Ind PA - GA'!$A$1:$AY$20</definedName>
    <definedName name="_xlnm.Print_Area" localSheetId="20">'9. Ind PA - CDI'!$A$1:$AY$18</definedName>
    <definedName name="_xlnm.Print_Area" localSheetId="8">'Meta 1'!$A$1:$AD$43</definedName>
    <definedName name="_xlnm.Print_Area" localSheetId="10">'Meta 3'!$A$1:$AD$43</definedName>
    <definedName name="_xlnm.Print_Area" localSheetId="11">'Meta 4'!$A$1:$AD$50</definedName>
    <definedName name="_xlnm.Print_Area" localSheetId="9">'Metas 2'!$A$1:$AD$49</definedName>
    <definedName name="_xlnm.Print_Area" localSheetId="0">'Metas PA proyecto'!$A$1:$AD$45</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2.xml><?xml version="1.0" encoding="utf-8"?>
<comments xmlns="http://schemas.openxmlformats.org/spreadsheetml/2006/main">
  <authors>
    <author>Usuario de Microsoft Office</author>
    <author>Microsoft Office User</author>
    <author/>
  </authors>
  <commentList>
    <comment ref="O24" authorId="0">
      <text>
        <r>
          <rPr>
            <b/>
            <sz val="10"/>
            <rFont val="Calibri"/>
            <family val="2"/>
          </rPr>
          <t>Usuario de Microsoft Office:</t>
        </r>
        <r>
          <rPr>
            <sz val="10"/>
            <rFont val="Calibri"/>
            <family val="2"/>
          </rPr>
          <t xml:space="preserve">
Se tiene prevista la liberación de $2´200.000</t>
        </r>
      </text>
    </comment>
    <comment ref="C32"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3.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3"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4"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5"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6"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7"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List>
</comments>
</file>

<file path=xl/comments14.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5.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6.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7.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8.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9.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0.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5" authorId="1">
      <text>
        <r>
          <rPr>
            <b/>
            <sz val="10"/>
            <rFont val="Calibri"/>
            <family val="2"/>
          </rPr>
          <t>Usuario de Microsoft Office:</t>
        </r>
        <r>
          <rPr>
            <sz val="10"/>
            <rFont val="Calibri"/>
            <family val="2"/>
          </rPr>
          <t xml:space="preserve">
Se deben generar los reportes automáticos relevantes a la gestión de inventarios, calculo de depresiación y kardex consolidado. </t>
        </r>
      </text>
    </comment>
  </commentList>
</comments>
</file>

<file path=xl/comments21.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2.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3.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4.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3.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<sst xmlns="http://schemas.openxmlformats.org/spreadsheetml/2006/main" count="3381" uniqueCount="884">
  <si>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</si>
  <si>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</si>
  <si>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</si>
  <si>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</si>
  <si>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</si>
  <si>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</si>
  <si>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</si>
  <si>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</si>
  <si>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</si>
  <si>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</si>
  <si>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</si>
  <si>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</si>
  <si>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</si>
  <si>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</si>
  <si>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</si>
  <si>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</si>
  <si>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</si>
  <si>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</si>
  <si>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</si>
  <si>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</si>
  <si>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</si>
  <si>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</si>
  <si>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</si>
  <si>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</si>
  <si>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</si>
  <si>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</si>
  <si>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</si>
  <si>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</si>
  <si>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</si>
  <si>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</si>
  <si>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</si>
  <si>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</si>
  <si>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</si>
  <si>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</si>
  <si>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</si>
  <si>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</si>
  <si>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</si>
  <si>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</si>
  <si>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</si>
  <si>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</si>
  <si>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</si>
  <si>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</si>
  <si>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</si>
  <si>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</si>
  <si>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</si>
  <si>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</si>
  <si>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</si>
  <si>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</si>
  <si>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</si>
  <si>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</si>
  <si>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</si>
  <si>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</si>
  <si>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</si>
  <si>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</si>
  <si>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</si>
  <si>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</si>
  <si>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</si>
  <si>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</si>
  <si>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</si>
  <si>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</si>
  <si>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</si>
  <si>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</si>
  <si>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</si>
  <si>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</si>
  <si>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</si>
  <si>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</si>
  <si>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</si>
  <si>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</si>
  <si>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</si>
  <si>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</si>
  <si>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</si>
  <si>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</si>
  <si>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</si>
  <si>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</si>
  <si>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</si>
  <si>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</si>
  <si>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</si>
  <si>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</si>
  <si>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</si>
  <si>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</si>
  <si>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</si>
  <si>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</si>
  <si>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</si>
  <si>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</si>
  <si>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</si>
  <si>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</si>
  <si>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</si>
  <si>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</si>
  <si>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</si>
  <si>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</si>
  <si>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</si>
  <si>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</si>
  <si>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</si>
  <si>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</si>
  <si>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</si>
  <si>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</si>
  <si>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</si>
  <si>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</si>
  <si>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</si>
  <si>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</si>
  <si>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</si>
  <si>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</si>
  <si>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</si>
  <si>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</si>
  <si>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</si>
  <si>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</si>
  <si>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</si>
  <si>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</si>
  <si>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</si>
  <si>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</si>
  <si>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</si>
  <si>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</si>
  <si>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</si>
  <si>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</si>
  <si>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</si>
  <si>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</si>
  <si>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</si>
  <si>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</si>
  <si>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</si>
  <si>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</si>
  <si>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</si>
  <si>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</si>
  <si>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</si>
  <si>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</si>
  <si>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</si>
  <si>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</si>
  <si>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</si>
  <si>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</si>
  <si>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</si>
  <si>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</si>
  <si>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</si>
  <si>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</si>
  <si>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</si>
  <si>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</si>
  <si>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</si>
  <si>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</si>
  <si>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</si>
  <si>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</si>
  <si>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</si>
  <si>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</si>
  <si>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</si>
  <si>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</si>
  <si>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</si>
  <si>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</si>
  <si>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</si>
  <si>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</si>
  <si>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</si>
  <si>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</si>
  <si>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</si>
  <si>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</si>
  <si>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</si>
  <si>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</si>
  <si>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</si>
  <si>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</si>
  <si>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</si>
  <si>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</si>
  <si>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</si>
  <si>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</si>
  <si>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</si>
  <si>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</si>
  <si>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</si>
  <si>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</si>
  <si>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</si>
  <si>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</si>
  <si>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</si>
  <si>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</si>
  <si>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</si>
  <si>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</si>
  <si>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</si>
  <si>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</si>
  <si>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</si>
  <si>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</si>
  <si>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</si>
  <si>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</si>
  <si>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</si>
  <si>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</si>
  <si>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</si>
  <si>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</si>
  <si>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</si>
  <si>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</si>
  <si>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</si>
  <si>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</si>
  <si>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</si>
  <si>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</si>
  <si>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</si>
  <si>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</si>
  <si>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</si>
  <si>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</si>
  <si>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</si>
  <si>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</si>
  <si>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</si>
  <si>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</si>
  <si>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</si>
  <si>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</si>
  <si>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</si>
  <si>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</si>
  <si>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</si>
  <si>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</si>
  <si>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</si>
  <si>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</si>
  <si>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</si>
  <si>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</si>
  <si>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</si>
  <si>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</si>
  <si>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</si>
  <si>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</si>
  <si>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</si>
  <si>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</si>
  <si>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</si>
  <si>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</si>
  <si>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</si>
  <si>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</si>
  <si>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</si>
  <si>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</si>
  <si>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</si>
  <si>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</si>
  <si>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</si>
  <si>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</si>
  <si>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</si>
  <si>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</si>
  <si>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</si>
  <si>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</si>
  <si>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</si>
  <si>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</si>
  <si>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</si>
  <si>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</si>
  <si>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</si>
  <si>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</si>
  <si>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</si>
  <si>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</si>
  <si>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</si>
  <si>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</si>
  <si>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</si>
  <si>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</si>
  <si>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</si>
  <si>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</si>
  <si>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</si>
  <si>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</si>
  <si>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</si>
  <si>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</si>
  <si>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</si>
  <si>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</si>
  <si>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</si>
  <si>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</si>
  <si>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</si>
  <si>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</si>
  <si>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</si>
  <si>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</si>
  <si>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</si>
  <si>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</si>
  <si>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</si>
  <si>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</si>
  <si>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</si>
  <si>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</si>
  <si>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</si>
  <si>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</si>
  <si>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</si>
  <si>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</si>
  <si>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</si>
  <si>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</si>
  <si>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</si>
  <si>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</si>
  <si>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</si>
  <si>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</si>
  <si>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</si>
  <si>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</si>
  <si>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</si>
  <si>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</si>
  <si>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</si>
  <si>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</si>
  <si>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</si>
  <si>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</si>
  <si>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</si>
  <si>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</si>
  <si>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</si>
  <si>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</si>
  <si>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</si>
  <si>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</si>
  <si>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</si>
  <si>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</si>
  <si>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</si>
  <si>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</si>
  <si>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</si>
  <si>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</si>
  <si>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</si>
  <si>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</si>
  <si>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</si>
  <si>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</si>
  <si>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</si>
  <si>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</si>
  <si>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</si>
  <si>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</si>
  <si>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</si>
  <si>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</si>
  <si>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</si>
  <si>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</si>
  <si>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</si>
  <si>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</si>
  <si>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</si>
  <si>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</si>
  <si>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</si>
  <si>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</si>
  <si>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</si>
  <si>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</si>
  <si>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</si>
  <si>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</si>
  <si>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</si>
  <si>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</si>
  <si>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</si>
  <si>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</si>
  <si>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</si>
  <si>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</si>
  <si>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</si>
  <si>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</si>
  <si>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</si>
  <si>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</si>
  <si>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</si>
  <si>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</si>
  <si>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</si>
  <si>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</si>
  <si>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</si>
  <si>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</si>
  <si>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</si>
  <si>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</si>
  <si>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</si>
  <si>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</si>
  <si>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</si>
  <si>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</si>
  <si>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</si>
  <si>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</si>
  <si>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</si>
  <si>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</si>
  <si>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</si>
  <si>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</si>
  <si>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</si>
  <si>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</si>
  <si>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</si>
  <si>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</si>
  <si>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</si>
  <si>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</si>
  <si>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</si>
  <si>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</si>
  <si>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</si>
  <si>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</si>
  <si>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</si>
  <si>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</si>
  <si>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</si>
  <si>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</si>
  <si>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</si>
  <si>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</si>
  <si>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</si>
  <si>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</si>
  <si>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</si>
  <si>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</si>
  <si>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</si>
  <si>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</si>
  <si>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</si>
  <si>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</si>
  <si>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</si>
  <si>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</si>
  <si>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</si>
  <si>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</si>
  <si>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</si>
  <si>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</si>
  <si>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</si>
  <si>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</si>
  <si>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</si>
  <si>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</si>
  <si>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</si>
  <si>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</si>
  <si>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</si>
  <si>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</si>
  <si>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</si>
  <si>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</si>
  <si>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</si>
  <si>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</si>
  <si>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</si>
  <si>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</si>
  <si>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</si>
  <si>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</si>
  <si>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</si>
  <si>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</si>
  <si>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</si>
  <si>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</si>
  <si>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</si>
  <si>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</si>
  <si>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</si>
  <si>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</si>
  <si>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</si>
  <si>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</si>
  <si>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</si>
  <si>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</si>
  <si>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</si>
  <si>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</si>
  <si>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</si>
  <si>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</si>
  <si>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</si>
  <si>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</si>
  <si>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</si>
  <si>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</si>
  <si>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</si>
  <si>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</si>
  <si>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EXPLICACIÓN: En este campo se deberá diligenciar lo relacionando a las dificultades y alternativas de solución presentadas en el periodo en el que se dan. Cuando la ejecución del proyecto se encuentra acorde a lo programado, no se diligencia este campo o se incluye que el proyecto no presenta retrasos.</t>
  </si>
  <si>
    <t>Avances y Logros Mensual (2.000 caracteres)</t>
  </si>
  <si>
    <t>EXPLICACIÓN: En este campo se deberá diligenciar lo relacionando a los logros y avances del mes en coherencia con lo registrado en el avance cuantitativo de la meta (Columnas D a la O)</t>
  </si>
  <si>
    <t>EXPLICACIÓN: En este campo se deberá diligenciar lo relacionando a los logros y avances acumulados a la fecha del reporte en coherencia con lo registrado en el avance cuantitativo de la meta (Columnas P)</t>
  </si>
  <si>
    <t>Avances y Logros Acumulado 
(2.000 caracteres)</t>
  </si>
  <si>
    <t>EXPLICACIÓN: En este campo se deberá diligenciar lo relacionando con los beneficio, de forma acumulada e integrada.</t>
  </si>
  <si>
    <t xml:space="preserve"> EXPLICACIÓN: Este campo debe contener:
- El avance de la gestión mensual señalando las alertas que puedan afectar el cumplimiento de la actividad o producto, cuando aplique. 
- El avance acumulado y los productos obtenidos, indicando si se presentan retrasos y señalando las alternativas de solución que se implementarán.</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</si>
  <si>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</si>
  <si>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</si>
  <si>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</si>
  <si>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</si>
  <si>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</si>
  <si>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</si>
  <si>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</si>
  <si>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</si>
  <si>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</si>
  <si>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</si>
  <si>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</si>
  <si>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</si>
  <si>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</si>
  <si>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</si>
  <si>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</si>
  <si>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</si>
  <si>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</si>
  <si>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05 - Construir Bogotá Región con gobierno abierto, transparente y ciudadanía consciente</t>
  </si>
  <si>
    <t>Atención a la Ciudadanía</t>
  </si>
  <si>
    <t>Actualizar el 100% de la información relacionada al proceso de Atención a la Ciudadanía en plataformas virtuales (Portal Web Institucional y Guía de Trámites y Servicios de la Alcaldía Mayor de Bogotá D.C.).</t>
  </si>
  <si>
    <t>Porcentaje de actualizaciones de la información relacionada al proceso de Atención a la Ciudadanía en plataformas virtuales</t>
  </si>
  <si>
    <t>Suma</t>
  </si>
  <si>
    <t>%</t>
  </si>
  <si>
    <t>(No de actualizaciones desarrolladas en plataformas virtuales/No de actualizaciones programadas o solicitadas en plataformas virtuales)*100*(peso ponderado del periodo de medición)</t>
  </si>
  <si>
    <t>Trimestral</t>
  </si>
  <si>
    <t>Evidencias de actualización de la Información relacionada al proceso de Atención a la Ciudadanía en plataformas virtuales</t>
  </si>
  <si>
    <t>Desarrollar actividades para evaluar el cumplimiento de los aspectos de accesibilidad al medio físico en los puntos de atención a la ciudadanía.</t>
  </si>
  <si>
    <t xml:space="preserve">Desarrollo de actividades para evaluar el cumplimiento de los aspectos de accesibilidad al medio físico en los puntos de atención a la ciudadanía </t>
  </si>
  <si>
    <t>Número</t>
  </si>
  <si>
    <t>Número de informes de seguimiento</t>
  </si>
  <si>
    <t>Anual</t>
  </si>
  <si>
    <t xml:space="preserve">Informe de seguimiento al desarrollo de actividades para evaluar el cumplimiento de los aspectos de accesibilidad al medio físico en los puntos de atención a la ciudadanía </t>
  </si>
  <si>
    <t xml:space="preserve">Desarrollar mínimo 12 sensibilizaciones a servidoras/es y contratistas en temas de atención a la ciudadanía y gestión de peticiones ciudadanas. </t>
  </si>
  <si>
    <t>Número de sensibilizaciones a servidoras/es y contratistas en temas de atención a la ciudadanía y gestión de peticiones ciudadanas realizadas</t>
  </si>
  <si>
    <t>No de sensibilizaciones en temas de atención a la ciudadanía realizadas en el periodo de medición</t>
  </si>
  <si>
    <t>Cuatrimestral</t>
  </si>
  <si>
    <t>Evidencias del desarrollo de sensibilizaciones en temas de atención a la ciudadanía y gestión de peticiones ciudadanas</t>
  </si>
  <si>
    <t>Difundir mínimo 6 piezas comunicacionales para sensibilizar a las servidoras/es y contratistas en temas de atención a la ciudadanía y gestión de peticiones ciudadanas.</t>
  </si>
  <si>
    <t>Número de piezas comunicacionales para sensibilizar a las servidoras/es y contratistas en temas de atención a la ciudadanía y gestión de peticiones ciudadanas difundidas</t>
  </si>
  <si>
    <t>No de piezas de comunicación difundidas para sensibilizar a las servidoras/es y contratistas en temas de atención a la ciudadanía y gestión de peticiones ciudadanas en el periodo de medición</t>
  </si>
  <si>
    <t>Correos electrónicos
Boletinas</t>
  </si>
  <si>
    <t>N/A</t>
  </si>
  <si>
    <t>Realizar el seguimiento y revisión de los documentos asociados al proceso de Atención a la Ciudadanía para identificar su necesidad de actualización.</t>
  </si>
  <si>
    <t>Porcentaje de avance en la ejecución de las actividades programadas para el seguimiento y actualización a la documentación del proceso de atención a la ciudadanía.</t>
  </si>
  <si>
    <t>Constante</t>
  </si>
  <si>
    <t>(Número de actividades de seguimiento a la documentación realizadas en el periodo de medición/Número de actividades programadas o solicitadas de seguimiento a la documentación)*100</t>
  </si>
  <si>
    <t>Semestral</t>
  </si>
  <si>
    <t>Actas de reuniones realizadas para revisión documental</t>
  </si>
  <si>
    <t>Recibir, registrar, asignar y hacer seguimiento a la gestión de las peticiones ciudadanas (PQRS) y al manejo del Sistema Distrital para la Gestión de Peticiones Ciudadanas, Bogotá te escucha.</t>
  </si>
  <si>
    <t>Porcentaje de respuestas peticiones ciudadanas con respuesta oportuna de acuerdo con la normatividad vigente</t>
  </si>
  <si>
    <t>(No de peticiones ciudadanas atendidas oportunamente/No de peticiones ciudadana recibidas)</t>
  </si>
  <si>
    <t>Mensual</t>
  </si>
  <si>
    <t>Reportes de gestión de las peticiones ciudadanas (PQRS) en la Secretaría Distrital de la Mujer</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</si>
  <si>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</si>
  <si>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Porcentaje de espacios de articulación interinstitucional y promoción de la cooperación e intercambio de conocimientos en temas de atención a la ciudadanía con participación de la SDMujer</t>
  </si>
  <si>
    <t>(Número de espacios de articulación interinstitucional con participación de la SDMujer en el periodo de medición/Número de espacios de articulación interinstitucional participaciones programados Red Distrital de Quejas y Reclamos (Veeduría Distrital), Secretaría General de la Alcaldía Mayor de Bogotá, y otras entidades distritales y nacionales.)</t>
  </si>
  <si>
    <t>Listados de asistencia</t>
  </si>
  <si>
    <t>Adoptar las sugerencias enviadas por la Dirección Distrital de Calidad del Servicio de la Secretaría General de la Alcaldía Mayor, las cuales son remitidas a la Entidad solo cuando se generan observaciones frente al cumplimiento de los criterios de calidad y oportunidad en la emisión de respuestas de PQRS y la operatividad del Sistema Distrital para la Gestión de Peticiones Ciudadanas - Bogotá te escucha.</t>
  </si>
  <si>
    <t>Reporte del seguimiento de la gestión realizada frente a las sugerencias de la Secretaría General de la Alcaldía Mayor de Bogotá relacionadas con la emisión de respuestas y la operatividad del Sistema Bogotá Te Escucha adoptadas</t>
  </si>
  <si>
    <t>No de Reporte del seguimiento de la gestión realizada frente a las sugerencias de la Secretaría General de la Alcaldía Mayor de Bogotá relacionadas con la emisión de respuestas y la operatividad del Sistema Bogotá Te Escucha adoptadas</t>
  </si>
  <si>
    <t>Informes de seguimiento a la adopción de las sugerencias relacionadas con la emisión de respuestas y la operatividad del sistema Bogotá Te Escucha</t>
  </si>
  <si>
    <t>Elaborar informes mensuales de seguimiento a la gestión de las peticiones ciudadanas.</t>
  </si>
  <si>
    <t>Informes de seguimiento a la gestión de las peticiones ciudadanas.</t>
  </si>
  <si>
    <t>No. de informes de seguimiento a la gestión de las peticiones ciudadanas.</t>
  </si>
  <si>
    <t>Informes mensuales de seguimiento</t>
  </si>
  <si>
    <t>Medir la satisfacción de la ciudadanía con respecto a la atención y retroalimentar sus resultados.</t>
  </si>
  <si>
    <t>Informes de medición de la satisfacción ciudadana con respecto a la atención de la SDMujer elaborados</t>
  </si>
  <si>
    <t>No de informes de medición de la satisfacción de la ciudadanía elaborados</t>
  </si>
  <si>
    <t xml:space="preserve">Informes de medición de la satisfacción de la cuidadanía </t>
  </si>
  <si>
    <t>Fecha de Emisión: 10 de enero de 2023</t>
  </si>
  <si>
    <t>Planeación y Gestión</t>
  </si>
  <si>
    <t>NA</t>
  </si>
  <si>
    <t xml:space="preserve">Soportar el 100% en la implementación del Modelo Integrado de Planeación y Gestión </t>
  </si>
  <si>
    <t>(No. acciones ejecutadas del plan de adecuación y sostenibilidad de MIPG durante el periodo de medición / No. de acciones totales del plan de adecuación y sostenibilidad de MIPG)*100</t>
  </si>
  <si>
    <t>Seguimiento al plan de adecuación y sostenibilidad de MIPG</t>
  </si>
  <si>
    <t>Efectuar el 100% de las solicitudes documentales de los procesos  que lo requieran para la mejora del sistema de gestión.</t>
  </si>
  <si>
    <t xml:space="preserve">((No. de solicitudes documentales atendidas  / No. Total de solicitudes recibidas)*100) </t>
  </si>
  <si>
    <t>Efectuar el 100% de los acompañamientos a los procesos  que lo requieran para la formulación de planes de mejoramiento derivados de las auditorias internas y externas.</t>
  </si>
  <si>
    <t xml:space="preserve">((No. de solicitudes de acompañamiento a la formulación de planes de mejoramiento atendidos / No. Total de solicitudes de acompañamiento recibidas)*100) </t>
  </si>
  <si>
    <t>Ejecutar el 100% del Plan Institucional de Gestión Ambiental - PIGA 2023</t>
  </si>
  <si>
    <t>(No. de actividades ejecutadas del Plan de Acción del PIGA durante el periodo de medición / No. de actividades programadas del Plan de Acción del PIGA) * 100</t>
  </si>
  <si>
    <t xml:space="preserve">Correos electrónicos y/o evidencias de reuniones, comunicaciones internas, externas y/o informes  </t>
  </si>
  <si>
    <t xml:space="preserve">Monitorear, orientar y acompañar al 100% de los procesos en las actividades de riesgos de corrupción, gestión y sarlaft </t>
  </si>
  <si>
    <t>(No. de procesos monitoreados, orientados y acompañados en actividades de riesgos / No. total de procesos) * 100</t>
  </si>
  <si>
    <t xml:space="preserve">Matriz de monitoreo, orientación y acompañamiento a riesgos </t>
  </si>
  <si>
    <t>Mantener actualizada al 100% la información que se debe publicar en el Botón de transparencia de acuerdo con la normatividad vigente</t>
  </si>
  <si>
    <t>(No. de publicaciones realizadas en Boton de Transparencia en el período de medición / No. de publicaciones solicitadas en el periodo de medición)* 100</t>
  </si>
  <si>
    <t>Matriz de seguimiento que refleje la actualización de información en el botón de transparencia en cada numeral y dependencia responsable.</t>
  </si>
  <si>
    <t>7662 - Fortalecimiento a la gestión institucional de la SDMujer en Bogotá</t>
  </si>
  <si>
    <t>Soportar al 100% la implementación de las políticas del Modelo Integrado de Planeación y Gestión</t>
  </si>
  <si>
    <t>Soportar la  implementación y mantenimiento del Sistema de Gestión en el marco de MIPG</t>
  </si>
  <si>
    <t>Implementar buenas prácticas de gestión en la Secretaría Distrital de la Mujer.</t>
  </si>
  <si>
    <t>Seguimiento Evaluación y Control</t>
  </si>
  <si>
    <t>Planear, ejecutar las auditorías programadas en el Plan Anual de Auditoría, asi como emitir y publicar el informe con los resultados.</t>
  </si>
  <si>
    <t>Informes de Auditoria elaborados, remitidos y publicados de acuerdo con el Plan Anual de Auditoría aprobado.</t>
  </si>
  <si>
    <t>Porcentaje</t>
  </si>
  <si>
    <t>(Número de Informes de auditoria emitidos/Número de Informes de auditoria programados)*100</t>
  </si>
  <si>
    <t>Informes de auditorías emitidos.</t>
  </si>
  <si>
    <t>Elaborar, remitir y publicar los informes de seguimiento establecidos en el Plan Anual de Auditoría aprobado.</t>
  </si>
  <si>
    <t>Informes de seguimiento elaborados, remitidos y publicados de acuerdo con el Plan Anual de Auditoría aprobado.</t>
  </si>
  <si>
    <t>(Número de Informes de seguimiento emitidos/Número de Informes de seguimiento programados)*100</t>
  </si>
  <si>
    <t>Informes de seguimiento emitidos.</t>
  </si>
  <si>
    <t>Elaborar, remitir y publicar los informes reglamentarios establecidos en el Plan Anual de Auditoría aprobado.</t>
  </si>
  <si>
    <t>Informes reglamentarios elaborados, remitidos y publicados de acuerdo con el Plan Anual de Auditoría aprobado.</t>
  </si>
  <si>
    <t>(Número de Informes reglamentarios emitidos/Número de Informes reglamentarios programados)*100</t>
  </si>
  <si>
    <t>Informes reglamentarios emitidos.</t>
  </si>
  <si>
    <t>Ejecutar actividades de consultoría (asesoría y aocmpañamiento) requeridas, que contribuyan al mejoramiento de la gestión y desempeño de la entidad.</t>
  </si>
  <si>
    <t>Actividades de consultoría (asesoría y aocmpañamiento) ejecutadas, que contribuyan al mejoramiento de la gestión y desempeño de la entidad.</t>
  </si>
  <si>
    <t>(Número de actividades  de consultoría que contribuyan al mejoramiento de la gestión y desempeño de la entidad ejecutadas/Número de actividades  de consultoría que contribuyan al mejoramiento de la gestión y desempeño de la entidad requeridas) * 100</t>
  </si>
  <si>
    <t>Formulación y seguimiento al Plan Anual de Auditoría; 
Actas de CICCI;
Actas del CDA; 
Actas de otras instancias internas y externas;
Evidencia de reuniones;
Actas de visitas;
 Documentos del proceso revisados.</t>
  </si>
  <si>
    <t>Control Disciplinario Interno</t>
  </si>
  <si>
    <t>Expedir cincuenta (50) decisiones de fondo dentro de los procesos disciplinarios iniciados en  2018, 2019, 2020, 2021, 2022 y 2023.</t>
  </si>
  <si>
    <t>Número de autos proferidos</t>
  </si>
  <si>
    <t>suma</t>
  </si>
  <si>
    <t>Autos</t>
  </si>
  <si>
    <t>Informe semestral de las decisones de fondo que son proferidas por la OCDI Sdmujer</t>
  </si>
  <si>
    <t>Informe semestral soportado a traves de una matriz de las decisones de fondo que son proferidas por la OCDI Sdmujer</t>
  </si>
  <si>
    <t>Adelantar veinte (20) jornadas de prevención de la falta disciplinaria dirigidas a servidoras, servidores y contratistas de la SDMujer.</t>
  </si>
  <si>
    <t>Número de jornadas de prevención.</t>
  </si>
  <si>
    <t>Jornadas</t>
  </si>
  <si>
    <t>Informe mensual de las diferentes jornadas adelantadas por la OCDI SDMujer</t>
  </si>
  <si>
    <t>Informe mensual de las diferentes jornadas de prevención  adelantadas por la OCDI SDMujer</t>
  </si>
  <si>
    <t>Realizar dos (2) Conversatorios de Derecho Disciplinario para servidoras, servidores y contratistas de la SDMujer.</t>
  </si>
  <si>
    <t>Número de Conversatorios de Derecho Disciplinario</t>
  </si>
  <si>
    <t>Conversatorios</t>
  </si>
  <si>
    <t>Gestión de Talento Humano</t>
  </si>
  <si>
    <t>Formular, ejecutar y evaluar el Plan de Bienestar Social, Estímulos e Incentivos en la Entidad, para la vigencia 2023.</t>
  </si>
  <si>
    <t>Porcentaje de actividades del Plan de Bienestar Social, Estímulos e Incentivos ejecutadas.</t>
  </si>
  <si>
    <t>(No. de actividades ejecutadas en el Plan de Bienestar Social, Estímulos e Incentivos durante el periodo de medición / No. de actividades programadas del Plan de Bienestar Social, Estímulos e Incentivos) *100</t>
  </si>
  <si>
    <t>TRIMESTRAL</t>
  </si>
  <si>
    <t>Actas, registros de asistencia, registros fotográficos, videos, piezas de comunicación, correos electrónicos, certificados, comunicaciones internas y externas, archivos de excel, presentaciones power point, invitaciones, entre otros, de las actividades ejecutadas.</t>
  </si>
  <si>
    <t>Plan Institucional de Capacitación - PIC.</t>
  </si>
  <si>
    <t>Formular, ejecutar y evaluar el Plan Institucional Capacitación - PIC, así como los programas de inducción y reinducción de la Secretaría Distrital de la Mujer, para la vigencia 2023.</t>
  </si>
  <si>
    <t>Porcentaje de actividades previstas en el Plan Institucional de Capacitación - PIC y de los programas de inducción y reinducción ejecutadas.</t>
  </si>
  <si>
    <t>(No. de actividades ejecutadas en el Plan Institucional de Capacitación - PIC durante el periodo de medición/ No. de actividades programadas en el Plan Institucional de Capacitación - PIC) *100</t>
  </si>
  <si>
    <t>Plan de Trabajo Anual en Seguridad y Salud en el Trabajo</t>
  </si>
  <si>
    <t>Formular, ejecutar y evaluar el Plan de Trabajo Anual en Seguridad y Salud en el Trabajo, así como desarrollar el Sistema de Gestión de Seguridad y Salud en el Trabajo, de acuerdo a la normatividad legal vigente en la Secretaría Distrital de la Mujer, para la vigencia 2023.</t>
  </si>
  <si>
    <t>Porcentaje de las actividades previstas en el Plan de Trabajo Anual de Seguridad y Salud en el Trabajo ejecutadas</t>
  </si>
  <si>
    <t>(No. de actividades ejecutadas en el Plan Anual de Seguridad y Salud en el Trabajo durante el periodo de medición / No. de actividades programadas en el Plan Anual de Seguridad y Salud en el Trabajo) *100</t>
  </si>
  <si>
    <t>Formular y ejecutar el Plan  de Gestión de Integridad establecido en el Componente de Iniciativas Adicionales del Plan de Anticorrupción y Atención a la Ciudadanía - PAAC, para la vigencia 2023.</t>
  </si>
  <si>
    <t>Porcentaje de las actividades previstas en el el Plan  de Gestión de Integridad establecido en el Componente de Iniciativas Adicionales del Plan de Anticorrupción y Atención a la Ciudadanía - PAAC ejecutadas.</t>
  </si>
  <si>
    <t>(No. de actividades ejecutadas en el Plan  de Gestión de Integridad establecido en el Componente de Iniciativas Adicionales del Plan de Anticorrupción y Atención a la Ciudadanía - PAAC durante el periodo de medición / No. de actividades programadas en el el Plan  de Gestión de Integridad establecido en el Componente de Iniciativas Adicionales del Plan de Anticorrupción y Atención a la Ciudadanía - PAAC) *100</t>
  </si>
  <si>
    <t>CUATRIMESTRAL</t>
  </si>
  <si>
    <t xml:space="preserve">Reporte de resultados de encuestas, de evaluaciones, actas de reuniones, registros de asistencia, presentaciones realizadas, videos, grabaciones, piezas de comunicación, actos administrativos, correos electrónicos, comunicaciones internas y externas, boletina, archivos de excel, archivos pdf, invitaciones, certificados, entre otros de las actividades ejecutadas. </t>
  </si>
  <si>
    <t>Dirección de Contratación</t>
  </si>
  <si>
    <t>Desarrollo del 100% de los procesos radicados en la Dirección de Contratación, que cumplan con todos los requisitos definidos en la normativa vigente.</t>
  </si>
  <si>
    <t>Porcentaje de estudios previos (procesos precontractuales) revisados</t>
  </si>
  <si>
    <t>(No. de estudios previos revisados en el periodo de medición / No. de estudios  previos recibidos en el periodo de medición)</t>
  </si>
  <si>
    <t>Estudios previos recibidos para revisión 
Estudios previos revisados remitidos al área solicitante</t>
  </si>
  <si>
    <t>Porcentaje de contratos firmados y legalizados</t>
  </si>
  <si>
    <t>(No. de contratos firmados y legalizados / No. de solicitudes de contratación recibidas)*100 (peso porcentual del periodo)</t>
  </si>
  <si>
    <t>Minutas (Secop II) de los Contratos Electrónicos y Minutas (Secop I) cuando aplique</t>
  </si>
  <si>
    <t>Porcentaje de procesos con pliegos de condiciones elaborados y publicados</t>
  </si>
  <si>
    <t>(No. de  pliegos de condiciones elabrorados y publicados / No. de estudios previos y anexos técnicos radicados para elaboración de pliego de condiciones)*100 (peso porcentual del periodo)</t>
  </si>
  <si>
    <t xml:space="preserve">Solicitudes de contratación radicadas
Pliegos publicados en SECOP </t>
  </si>
  <si>
    <t>Porcentaje de informes de seguimiento al PAABS elaborados y presentados</t>
  </si>
  <si>
    <t>(Numero de informes de seguimiento al PAABS elaborados y presentados en el periodo de medición/ Numero total de informes de seguimiento al PAABS a elaborar en la vigencia) * 100</t>
  </si>
  <si>
    <t>Informes de seguimiento al PAABS
Correos electrónicos 
Actas de reuniones de seguimiento.</t>
  </si>
  <si>
    <t>Porcentaje de respuestas a requerimientos emitidas.</t>
  </si>
  <si>
    <t>(No. De respuestas a requerimientos emitidas o expedidas / No. de requerimientos recibidos)*100 (peso porcentual del periodo)</t>
  </si>
  <si>
    <t>Correos, oficios o memorandos con respuestas emitidas</t>
  </si>
  <si>
    <t>Porcentaje de capacitaciones y/o socializaciones sobre procesos de contratación realizadas</t>
  </si>
  <si>
    <t>(Número de capacitaciones y/o sensibilizaciones realizadas en el periodo de medición/4)*100</t>
  </si>
  <si>
    <t>Actas
Grabaciones  
Listados de asistencia</t>
  </si>
  <si>
    <t>Porcentaje de contratos y/o convenios liquidados</t>
  </si>
  <si>
    <t>(No. de liquidaciones realizadas  /No. de soliciutdes liquidaciones radicadas ) * 100 (peso porcentual del periodo)</t>
  </si>
  <si>
    <t>Solicitudes de liquidación liquidadas
Actas de liquidación realizadas y publicadas en SECOP</t>
  </si>
  <si>
    <t>Porcentaje de alertas generadas de estado y fecha límite para trámite de liquidación de contratos y/o convenios</t>
  </si>
  <si>
    <t>(No. de alertas generadas / No. de alertas identificadas)</t>
  </si>
  <si>
    <t>Memorandos y/o correos remitidos a las dependencias.</t>
  </si>
  <si>
    <t>Ejecutar el 100%  las actividades programadas para una correcta gestión administrativa y organizacional</t>
  </si>
  <si>
    <r>
      <rPr>
        <b/>
        <sz val="11"/>
        <rFont val="Times New Roman"/>
        <family val="1"/>
      </rPr>
      <t xml:space="preserve">DESPACHO SUBCOPORATIVA  : </t>
    </r>
    <r>
      <rPr>
        <sz val="11"/>
        <rFont val="Times New Roman"/>
        <family val="1"/>
      </rPr>
      <t xml:space="preserve"> Desarrollar acciones de gestión administrativa, organizacional y del componente estratégico como eje transversal para el cumplimiento de la misión institucional</t>
    </r>
  </si>
  <si>
    <r>
      <t xml:space="preserve">CONTRATACIÓN : </t>
    </r>
    <r>
      <rPr>
        <sz val="11"/>
        <rFont val="Times New Roman"/>
        <family val="1"/>
      </rPr>
      <t>Tramitar las diferentes solicitudes radicadas en la Dirección de contratación  en las etapas (Precontractual, Contractual y Postcontractual).</t>
    </r>
  </si>
  <si>
    <r>
      <rPr>
        <b/>
        <sz val="11"/>
        <rFont val="Times New Roman"/>
        <family val="1"/>
      </rPr>
      <t>TALENTO HUMANO :</t>
    </r>
    <r>
      <rPr>
        <sz val="11"/>
        <rFont val="Times New Roman"/>
        <family val="1"/>
      </rPr>
      <t xml:space="preserve"> Realizar la formulación, ejecución y evaluación de los planes y programas a cargo de la Dirección de Talento Humano, así como la gestión de las situaciones administrativas del personal de planta de la Entidad.</t>
    </r>
  </si>
  <si>
    <t xml:space="preserve">Realizar oportunamente los informes de Austeridad en el Gasto Público que sean solicitados por las partes interesadas. </t>
  </si>
  <si>
    <t>Informes de austeridad del gasto enviados al Concejo de Bogotá y entregados a la Oficina de Control Interno en los tiempos establecidos</t>
  </si>
  <si>
    <t>Informes enviados</t>
  </si>
  <si>
    <t xml:space="preserve">Sumatoria de informes de austeridad del gasto enviados </t>
  </si>
  <si>
    <t xml:space="preserve">Informes enviados a control interno y al Concejo en la fechas establecidas </t>
  </si>
  <si>
    <t>Actualizar oportunamente la matriz del esquema de publicación de informaciòn en el boton de transparencia en la página web de la SMMujer</t>
  </si>
  <si>
    <t>Esquema de publicaciòn actualizado y publicado</t>
  </si>
  <si>
    <t>Esquema publicado</t>
  </si>
  <si>
    <t>Anual de acuerdo a la normatividad vigente</t>
  </si>
  <si>
    <t>Esquema de publicacion actualizado y publicado</t>
  </si>
  <si>
    <t>Solicitudes de la mesa de ayuda gestionadas</t>
  </si>
  <si>
    <t>No. solicitudes gestionadas/No. Solicitudes recibidas en la mesa de ayuda</t>
  </si>
  <si>
    <t>Reporte Plataforma Mesa de Ayuda</t>
  </si>
  <si>
    <t xml:space="preserve">Mantener actualizado el inventario físico de los bienes y elementos de la Entidad. </t>
  </si>
  <si>
    <t>Informes de identificación y actualización del inventario de la entidad elaborados</t>
  </si>
  <si>
    <t>Informes elaborados</t>
  </si>
  <si>
    <t>Sumatoria de los informes elaborados de la actualización del inventario físico</t>
  </si>
  <si>
    <t>Informe parcial y final de la toma fisica de inventarios</t>
  </si>
  <si>
    <t xml:space="preserve"> </t>
  </si>
  <si>
    <t>Gestión Financiera</t>
  </si>
  <si>
    <t>Presentar los Estados Financieros oportunamente de acuerdo con la normatividad establecida</t>
  </si>
  <si>
    <t>Porcentaje de publicaciones de estados financieros de la entidad realizados</t>
  </si>
  <si>
    <t>No de publicaciones realizadas en la página web de estados financieros / No de publicaciones establecidas por la normatividad</t>
  </si>
  <si>
    <t>Publicaciones en la web</t>
  </si>
  <si>
    <t>Presentar la información tributaria (información exógena), de acuerdo con la normativa vigente</t>
  </si>
  <si>
    <t>Porcentaje de reportes de información exogena presentados da la SDH</t>
  </si>
  <si>
    <t>No de informes enviados a la SHD / No de reportes a presetar de acuerdo con la normatividad vigente</t>
  </si>
  <si>
    <t>De acuerdo a los tiempos establecidos por la SDH</t>
  </si>
  <si>
    <t>Informes enviados:
* Enero estampillas
* Abril exogena nacional
* Julio estampillas
* Julio exogena Distrital</t>
  </si>
  <si>
    <t>Tramitar las solicitudes de CDP y CRP requeridas en la Entidad.</t>
  </si>
  <si>
    <t xml:space="preserve">Porcentaje de CDP y CRP solicitados y emitidos </t>
  </si>
  <si>
    <t>Cantidad CDP y CRP</t>
  </si>
  <si>
    <t>No de CDP y CRP emitidos / No de CDP y CRP solicitados</t>
  </si>
  <si>
    <t>Reporte mensual de CDP y CRP registrados en Bogdata</t>
  </si>
  <si>
    <t>Elaborar y publicar reportes de seguimiento de la ejecución presupuestal y pagos programados a través de los aplicativos establecidos por la SDHacienda para tal fin</t>
  </si>
  <si>
    <t>Porcentaje de reportes de  ejecución presupuestal elaborados y publicados.</t>
  </si>
  <si>
    <t>Reportes publicados en la página web</t>
  </si>
  <si>
    <t>No de reportes publicados de ejecución presupuestal en la página web en el periodo de medición / 12</t>
  </si>
  <si>
    <t xml:space="preserve">Informes publicados en la página web </t>
  </si>
  <si>
    <t>30 - Incrementar la efectividad de la gestión pública distrital y local.</t>
  </si>
  <si>
    <t>56 - Gestión Pública Efectiva</t>
  </si>
  <si>
    <t>Avanzar en el 80% en las políticas de Gobierno Digital y Seguridad Digital contenidas en la Dimensión Gestión con valores para Resultados</t>
  </si>
  <si>
    <t>1.Avanzar en la Dimensión "Gestión con valores para el Resultado" en la Política de Gobierno Digital y Seguridad Digital - MIPG</t>
  </si>
  <si>
    <t>2.Garantizar el Funcionamiento, soporte y mantenimiento de los servicios e Infraestructura tecnológica de la Secretaría.</t>
  </si>
  <si>
    <t>3.Garantizar el soporte y actualización de Sistemas de Información y Servicios de información</t>
  </si>
  <si>
    <r>
      <rPr>
        <b/>
        <sz val="11"/>
        <rFont val="Times New Roman"/>
        <family val="1"/>
      </rPr>
      <t>OFICINA ASESORA JURÍDICA</t>
    </r>
    <r>
      <rPr>
        <sz val="11"/>
        <rFont val="Times New Roman"/>
        <family val="1"/>
      </rPr>
      <t>: Responder en los términos legales establecidos  y según el marco normativo vigente, los requerimientos que sean asignados a la Oficina Asesora Jurídica</t>
    </r>
  </si>
  <si>
    <t>Apoyar el desarrollo del Plan Anual de Auditoría de la entidad, en ejercicio de los roles de la Oficina de Control Interno para la evaluación del Sistema de Control Interno</t>
  </si>
  <si>
    <t>Desarrollar acciones para la formulación, ejecución y seguimiento de los diferentes instrumentos de gestión en el marco de la planeación institucional y del Sistema de gestión.</t>
  </si>
  <si>
    <t>Versión: 08</t>
  </si>
  <si>
    <t>Fecha de Emisión: 4 de enero de 2022</t>
  </si>
  <si>
    <t>Ejecutar al 90% la implementación de la Política de Gestión Documental institucional</t>
  </si>
  <si>
    <t>Intervención archivística de 150 metros lineales de los archivos de gestión</t>
  </si>
  <si>
    <t>Actualización, Capacitación y/o Sensibilización  e Implementación de los Instrumentos  y Herramientas Archivisticas y del Gestor Documental Orfeo</t>
  </si>
  <si>
    <t>Implementación del SIC – Plan de Conservación Documental - Tercera Fase</t>
  </si>
  <si>
    <t>Implementación del SIC – Plan de Preservación Digital a Largo Plazo Tercera Fase</t>
  </si>
  <si>
    <t xml:space="preserve"> Firma:</t>
  </si>
  <si>
    <t>APROBÓ</t>
  </si>
  <si>
    <t xml:space="preserve">Firma: </t>
  </si>
  <si>
    <t>REVISIÓN OFICINA ASESORA DE PLANEACIÓN</t>
  </si>
  <si>
    <t xml:space="preserve"> Firmas:</t>
  </si>
  <si>
    <t>Nombre: Zareth Ivana Doncel Baracaldo</t>
  </si>
  <si>
    <t xml:space="preserve">Cargo: Lideresa Técnica - Contratista Oficina Asesora de Planeación </t>
  </si>
  <si>
    <t xml:space="preserve">Cargo: Gerenta de Proyecto - Jefa Oficina Asesora de Planeación </t>
  </si>
  <si>
    <t>Transferencia Documental Primaria de 55 metros lineales de los archivos de gestión al  Archivo Central de la Entidad</t>
  </si>
  <si>
    <t>Implementar buenas prácticas de gestión administrativa y organizacional para el cumplimiento de las metas misionales a cargo de la Secretaría Distrital de la Mujer</t>
  </si>
  <si>
    <t>Número de buenas prácticas de gestión administrativa y organizacionales implementadas</t>
  </si>
  <si>
    <t>Buenas prácticas</t>
  </si>
  <si>
    <t>Sumatoria del avance en la ejecución de actividades programadas para la implementación de cada una de las buenas prácticas: fortalecimiento tecnológico (meta 1 del proyecto), fortalecimiento organizacional (meta 2) y fortalecimiento Modelo Integrado de Planeación y Gestión – MIPG (meta 3)</t>
  </si>
  <si>
    <t>Reporte Plan de Acción, Reporte SEGPLAN</t>
  </si>
  <si>
    <t>Direccionamiento Estratégico</t>
  </si>
  <si>
    <t>Revisar y llevar a aprobación del Comité Institucional de Gestión y Desempeño - CIGD, la formulación de los planes de acción formato DE-FO-05 de la entidad.</t>
  </si>
  <si>
    <t>Número de Planes de Acción formato DE-FO-05 revisados y llevados a aprobación del Comité Institucional de Gestión  y Desempeño.</t>
  </si>
  <si>
    <t xml:space="preserve">Corresponde a la sumatoria del número de planes de acción formulados y llevados a aprobación del CIGD. 
Los cuales deben contener la programación de magnitud y presupuesto por meta proyecto de inversion para los 11 proyectos de inversión, programación de magnitud de las metas del Plan de Desarrollo Distrital, programación de magnitud de los indicadores PMR e indicadores de los 22 procesos de la entidad, según aplique. </t>
  </si>
  <si>
    <t>Formato plan de acción DE-FO-05 (formulación)
Acta de Comité Institucional de Gestión y Desempeño - CIGD</t>
  </si>
  <si>
    <t>Revisar los reportes de seguimiento de los planes de acción formato DE-FO-05 de la entidad.</t>
  </si>
  <si>
    <t>Número de reportes de seguimiento a los Planes de Acción formato DE-FO-05 revisados.</t>
  </si>
  <si>
    <t>Corresponde a la sumatoria del número de reportes de seguimiento de planes de acción formato DE-FO-05 revisados.
Los cuales deben contener la ejecución cuantitativa y cualitativa de magnitud y presupuesto por meta proyecto de inversion para los 11 proyectos de inversión, de magnitud de las metas del Plan de Desarrollo Distrital,  de magnitud de los indicadores PMR e indicadores de los 22 procesos de la entidad, según aplique, con corte al cierre del mes inmediatamente anterior.</t>
  </si>
  <si>
    <t xml:space="preserve">Formato plan de acción DE-FO-05 (reporte de seguimiento)
</t>
  </si>
  <si>
    <t>Realizar seguimiento al Plan Estratégico Institucional 2020 - 2024</t>
  </si>
  <si>
    <t xml:space="preserve">Número de seguimientos al Plan Estratégico Institucional realizados durante la vigencia 
</t>
  </si>
  <si>
    <t>Informe de seguimiento al PEI o Presentación</t>
  </si>
  <si>
    <t>Consolidar, revisar y enviar el documento de anteproyecto de presupuesto para la vigencia correspondiente, de acuerdo con los lineamientos de la Secretaría Distrital de Hacienda - SDH.</t>
  </si>
  <si>
    <t>Documento de Anteproyecto presupuestal consolidado, revisado y enviado a SDH</t>
  </si>
  <si>
    <t>Corresponde al documento de anteproyecto que se debe consolidar, revisar y enviar a la SDH de acuerdo a las fechas establecidas en los lineamientos dispuestos por esta entidad para tal fin</t>
  </si>
  <si>
    <t xml:space="preserve">Documento de anteproyecto 2023 enviado a la SDH.
Soporte de radicación del documento en SDH </t>
  </si>
  <si>
    <t xml:space="preserve">Gestión Tecnológica </t>
  </si>
  <si>
    <t>Avanzar en el 85% en la Implementación de las políticas de Gobierno Digital y Seguridad Digital contenidas en la Dimensión Gestión con valores para Resultados</t>
  </si>
  <si>
    <t xml:space="preserve">Porcentaje de avance en la implementación de la Politica de Gobierno Digital 
</t>
  </si>
  <si>
    <t>Porcentaje de avance en la implementación de la politica de gobierno digital durante el periodo de medición según la herramienta de autodiagnóstico</t>
  </si>
  <si>
    <t>Herramienta de Autodiagnóstico de la Política de Gobierno Digital</t>
  </si>
  <si>
    <t xml:space="preserve">Porcentaje de avance en la implementación de la Politica de Seguridad Digital
</t>
  </si>
  <si>
    <t>Porcentaje de avance en la implementación de la politica de seguridad digital durante el periodo de medición según el instrumento de evaluación del MSPI</t>
  </si>
  <si>
    <t xml:space="preserve">Instrumento de evaluación del Modelo de Seguridad y Privacidad de la Información - MSPI </t>
  </si>
  <si>
    <t>Adquirir productos de software (licenciamiento) a cargo de gestión tecnológica.</t>
  </si>
  <si>
    <t>Porcentaje de productos  de software (licenciamiento) adquiridos e instalados de la Sdmujer</t>
  </si>
  <si>
    <t xml:space="preserve">(No de productos de software instalados /No de productos de software adquiridos) * 100% </t>
  </si>
  <si>
    <t xml:space="preserve">Plan de compras - Contrato - Ingreso al almacén  </t>
  </si>
  <si>
    <t>Adquirir e implementar bienes y/o servicios tecnológicos  a cargo de gestión tecnológica.</t>
  </si>
  <si>
    <t>Porcentaje de bienes y/o servicios tecnológicos adquridos e implementados.</t>
  </si>
  <si>
    <t xml:space="preserve">(No de bienes y/o servicios tecnológicos adquiridos e implementados durante el periodo de medición / No de bienes y/o servicios tecnológicos proyectados en la vigencia) * 100% </t>
  </si>
  <si>
    <t xml:space="preserve">Plan de compras - Contrato - Ingreso al almacén </t>
  </si>
  <si>
    <t>Gestionar y cerrar los requerimientos tecnológicos de mesa de ayuda que requieran las diferentes áreas de la entidad</t>
  </si>
  <si>
    <t xml:space="preserve">Porcentaje de requerimientos tecnológicos de mesa de ayuda atendidos </t>
  </si>
  <si>
    <t>(No. de requerimientos tecnológicos de mesa de ayuda atendidos / No. de requerimientos tecnológicos de mesa de ayuda solicitados) * 100%</t>
  </si>
  <si>
    <t xml:space="preserve">Reporte de Requerimientos Mesa de Ayuda </t>
  </si>
  <si>
    <t>Ejecutar el plan de mantenimiento a la infraestructura tecnológica de la SDMujer</t>
  </si>
  <si>
    <t>Porcentaje de ejecución del plan de mantenimiento de la infraestructura tecnológica</t>
  </si>
  <si>
    <t>(No de mantenimientos realizados durante el periodo de medición / No de mantenimientos proyectados) /100%</t>
  </si>
  <si>
    <t xml:space="preserve">Plan de mantenimiento, informes de plan de mantenimiento. </t>
  </si>
  <si>
    <t>Ejecutar el plan de mantenimiento de los sistemas de información de la SDMujer</t>
  </si>
  <si>
    <t xml:space="preserve">Porcentaje de ejecución del plan de mantenimiento de los sistemas de información </t>
  </si>
  <si>
    <t>Plan de mantenimiento de sistemas de información, informes de proveedores de servicios.</t>
  </si>
  <si>
    <t>Atender los requerimientos de desarrollo aprobados para la automatización de los procesos de las diferentes áreas de la entidad.</t>
  </si>
  <si>
    <t>Porcentaje de requerimientos de desarrollo aprobados y atendidos</t>
  </si>
  <si>
    <t>(No de requerimientos de desarrollo atendidos / No. de requerimientos de desarrollo aprobados)/ 100%</t>
  </si>
  <si>
    <t xml:space="preserve">Requerimientos Mesa de Ayuda 
Plan de automatización de procesos 
Acta de recibo a satisfacción de sistemas de información
</t>
  </si>
  <si>
    <r>
      <t>Correos electrónicos y/o evidencias de reuniones</t>
    </r>
    <r>
      <rPr>
        <sz val="11"/>
        <color indexed="8"/>
        <rFont val="Times New Roman"/>
        <family val="1"/>
      </rPr>
      <t>(actas) y reportes de lucha</t>
    </r>
  </si>
  <si>
    <t>Gestiòn Documental</t>
  </si>
  <si>
    <t>Ejecutar al 90% la implementación de la politica de Gestión Documental institucional</t>
  </si>
  <si>
    <t>Archivos de la entidad organizados y transferidos, dispuestos para consulta</t>
  </si>
  <si>
    <t xml:space="preserve">Metros lineales de archivo transferido </t>
  </si>
  <si>
    <t>Sumatoria de metros lineales de archivo tranferido dispuestos para consulta durante el periodo de medición</t>
  </si>
  <si>
    <t>Actas de legalización de trasnferencia</t>
  </si>
  <si>
    <t>Archivos de la entidad organizados e intervenidos, dispuestos para trasnferencia primaria</t>
  </si>
  <si>
    <t xml:space="preserve">Metros lineales de archivo intervenido </t>
  </si>
  <si>
    <t>Sumatoria de metros lineales de archivo intervenido y dispuesto para transferencia primaria</t>
  </si>
  <si>
    <t>Reporte de seguimiento a la intervención</t>
  </si>
  <si>
    <t>Instrumentos archivisticos actualizados y publicados, dispuestos para consulta</t>
  </si>
  <si>
    <t>Instrumentos actualizados y publicados</t>
  </si>
  <si>
    <t>Sumatoria de instrumentos actualizados y publicados</t>
  </si>
  <si>
    <t>Instrumento actualizado y publicado</t>
  </si>
  <si>
    <t xml:space="preserve">Porcentje de implementación tercera fase de conservación documental </t>
  </si>
  <si>
    <t>No de actividades realizadas de la tercera fase de conservación documental durante el periodo de medición / No de actividades previstas en el cronograma de la tercera fase de conservación documental</t>
  </si>
  <si>
    <t>Reporte de seguimiento a la actividad</t>
  </si>
  <si>
    <t>Porcentaje de implementación tercera fase de preservación a largo plazo</t>
  </si>
  <si>
    <t xml:space="preserve">No de actividades realizadas de la tercera fase de preservación a largo plazo durante el periodo de medición / No de actividades previstas en el cronograma de la tercera fase de preservación a largo plazo </t>
  </si>
  <si>
    <t>Gestión Administrativa</t>
  </si>
  <si>
    <t>Gestión Jurídica</t>
  </si>
  <si>
    <t xml:space="preserve"> Actividad 1: 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</si>
  <si>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Porcentaje de conceptos jurídicos emitidos y/o derechos de petición, atendidos</t>
  </si>
  <si>
    <t>(No. de conceptos jurídicos emitidos y/o derechos de petición atendidos / No. de conceptos jurídicos emitidos y/o derechos de petición requeridos)*100</t>
  </si>
  <si>
    <t>Conceptos jurídicos - respuestas a derechos de petición</t>
  </si>
  <si>
    <t>Actividad 2: Proyectar, analizar  y conceptuar acerca de la viabilidad jurídica de los proyectos de ley, de acuerdo y demás actos administrativos</t>
  </si>
  <si>
    <t>Porcentaje de proyectos de ley y/o de Acuerdo y Actos administrativos analizados</t>
  </si>
  <si>
    <t xml:space="preserve">(No. de proyectos de ley y/o de Acuerdos, conceptuados /No. Proyectos de ley y/o de acuerdo, requeridos)*100*porcentaje de ponderación del periodo </t>
  </si>
  <si>
    <t>Comentarios a Proyectos de ley y/o acuerdo</t>
  </si>
  <si>
    <t>Actividad 3:Ejercer y orientar la defensa judicial de la Secretaría, representándola judicial y extrajudicialmente en los procesos y demás acciones legales que se instauren en su contra o que esta deba promover de conformidad con los lineamientos legales.</t>
  </si>
  <si>
    <t>Porcentaje de casos en representación judicial con actuaciones y respuestas realizadas en el marco del ejercicio de defensa y representación judicial de la entidad</t>
  </si>
  <si>
    <t>(No. de actuaciones y respuestas realizadas en el marco del ejercicio de la defensa y representación judicial de la entidad, atendidos /No. de actuaciones en el marco de la representación judicial, requeridos)*100</t>
  </si>
  <si>
    <t>Contestación de demandas,  y de acciones constitucionales y actuacioens judicales</t>
  </si>
  <si>
    <t>Actividad 4: Estudiar y proyectar las providencias y fallos que deba proferir la (el) Secretaria (o) en segunda instancia en los procesos disciplinarios contra las servidoras y servidores públicos de la Entidad.</t>
  </si>
  <si>
    <t>Porcentaje de fallos en segunda instancia sustanciados</t>
  </si>
  <si>
    <t>constante</t>
  </si>
  <si>
    <t>(No. de fallos en segunda instancia, sustanciados / No. de fallos en segunda instancia, solicitados)*100</t>
  </si>
  <si>
    <t>Actos administrativos de  segunda instancia</t>
  </si>
  <si>
    <t>Actividad 5: Efectuar la revisión y ajuste desde la competencia normativa  y consolidación de las respuestas a Proposiciones</t>
  </si>
  <si>
    <t>Porcentaje de proposiciones con respuestas consolidadas</t>
  </si>
  <si>
    <t>(No. de proposiciones atendidas /No. de proposiciones recibidas)*100</t>
  </si>
  <si>
    <t>Respuesta a Proposiciones</t>
  </si>
  <si>
    <t>Actividad 6: Analizar y emitir conceptos de los casos que le sean asignados a la OAJ en el marco del Comité de Enlaces de la Estrategia Justicia de Género</t>
  </si>
  <si>
    <t>Porcentaje de casos asignados a la OAJ en el marco del Comité de Enlaces de Justicia de Género analizados</t>
  </si>
  <si>
    <t>(No. de casos estudiados  / No. de casos asignados a la OAJ en el marco del Comité de Enlaces de Justicia de Género )*100</t>
  </si>
  <si>
    <t>Acta de Asistencia al Comité - Casos analizados por la OAJ</t>
  </si>
  <si>
    <t>Actividad 7:Ejercer la Secretaría Técnica para apoyar la labor del Comité de Conciliación de la Entidad.</t>
  </si>
  <si>
    <t>Sesiones realizadas del Comité de Conciliación de conformidad con el marco legal.</t>
  </si>
  <si>
    <t>(No. de sesiones del Comité de Conciliación realizadas en el periodo de medición / No. de sesiones del Comité programadas para la vigencia)*100</t>
  </si>
  <si>
    <t>Actas del Comité de Conciliación</t>
  </si>
  <si>
    <t>RESERVAS PRESUPUESTALES</t>
  </si>
  <si>
    <t>Etiquetas de fila</t>
  </si>
  <si>
    <t>Suma de RESERVAS 2023</t>
  </si>
  <si>
    <t>1. Avanzar en el 80% en las políticas de Gobierno Digital y Seguridad Digital contenidas en la Dimensión “Gestión con valores para  Resultados"</t>
  </si>
  <si>
    <t>2. Ejecutar el 100% de las actividades programadas para una correcta gestión administrativa y organizacional</t>
  </si>
  <si>
    <t>3. Soportar al 100%  la implementación de las políticas del Modelo Integrado de Planeación y Gestión</t>
  </si>
  <si>
    <t>4. Ejecutar al 90% la implementación de la Política de Gestión Documental institucional</t>
  </si>
  <si>
    <t>Total general</t>
  </si>
  <si>
    <t xml:space="preserve">Suma de Valor total estimado </t>
  </si>
  <si>
    <t>VIGENCIA</t>
  </si>
  <si>
    <t>Porcentaje de ejecución al Plan de Adecuación y Sostenibilidad del MIPG</t>
  </si>
  <si>
    <t>Porcentaje de solicitudes documentales atendidas.</t>
  </si>
  <si>
    <t>Porcentaje de solicitudes atendidas de acompañamiento a los procesos de la entidad para la formulacion de planes de mejoramiento derivados de las auditorias internas y externas.</t>
  </si>
  <si>
    <t>Porcentaje de ejecución del Plan Institucional de Gestión Ambiental - PIGA 2023</t>
  </si>
  <si>
    <t>Porcentaje de procesos monitoreados, orientados y acompañados en actividades de riesgos</t>
  </si>
  <si>
    <t>Porcentaje de información actualizada en el Botón de transparencia</t>
  </si>
  <si>
    <t>Gestionar el 100% de las solicitudes recibidas en la mesa de ayuda de almacen y mantenimiento</t>
  </si>
  <si>
    <t>Cerrar el 70% de las solicitudes recibidas en la mesa de ayuda de ayuda de almacen y mantenimiento</t>
  </si>
  <si>
    <t>Solcitudes de la mesa de ayuda cerradas</t>
  </si>
  <si>
    <t>No solicitudes cerradas/ No. Solicitudes recibidas</t>
  </si>
  <si>
    <t>Junio y noviembre 2023</t>
  </si>
  <si>
    <t>Nombre: Sandra Catalina Campos Romero</t>
  </si>
  <si>
    <t>Cargo: Profesional Especializada - Oficina Asesora de Planeación</t>
  </si>
  <si>
    <t>Nombre: Diana Milena Blanco Jaimes</t>
  </si>
  <si>
    <t>Cargo: Contratista - Oficina Asesora de Planeación</t>
  </si>
  <si>
    <t>Cargo: Contratista Oficina Asesora de Planeación - Lideresa Técnica</t>
  </si>
  <si>
    <t>Cargo: Gerenta de Proyecto - Jefa Oficina Asesora de Planeación</t>
  </si>
  <si>
    <t>Página 1 de 16</t>
  </si>
  <si>
    <t>Página 2 de 16</t>
  </si>
  <si>
    <t>Página 3 de 16</t>
  </si>
  <si>
    <t>Página 4 de 16</t>
  </si>
  <si>
    <t>Página 5 de 16</t>
  </si>
  <si>
    <t>Página 6 de 16</t>
  </si>
  <si>
    <t>Página 7 de 16</t>
  </si>
  <si>
    <t>Página 8 de 16</t>
  </si>
  <si>
    <t>Página 9 de 16</t>
  </si>
  <si>
    <t>Página 10 de 16</t>
  </si>
  <si>
    <t>Página 11 de 16</t>
  </si>
  <si>
    <t>Página 12 de 16</t>
  </si>
  <si>
    <t>Página 13 de 16</t>
  </si>
  <si>
    <t>Página 14 de 16</t>
  </si>
  <si>
    <t>Página 15 de 16</t>
  </si>
  <si>
    <t>Página 16 de 16</t>
  </si>
  <si>
    <r>
      <t xml:space="preserve">ADMINISTRATIVA Y FINANCIERA: </t>
    </r>
    <r>
      <rPr>
        <sz val="11"/>
        <rFont val="Times New Roman"/>
        <family val="1"/>
      </rPr>
      <t>Atender los requerimientos financieros que impactan el desarrollo de las actividades transversales de la Secretaría Distrital de la Mujer a cargo de la Dirección de Gestión Administrativa y Financiera (Estados financieros, Informaciòn Exogéna, Solcitudes de CDR y CRP,  Ejecución presupuestal)</t>
    </r>
  </si>
  <si>
    <r>
      <t xml:space="preserve">ADMINISTRATIVA Y FINANCIERA: </t>
    </r>
    <r>
      <rPr>
        <sz val="11"/>
        <rFont val="Times New Roman"/>
        <family val="1"/>
      </rPr>
      <t>Atender los requerimientos administrativos que impactan el desarrollo de las actividades transversales de la Secretaría Distrital de la Mujer a cargo de la Dirección de Gestión Administrativa y Financiera  (Informes de Austeridad,  Esquema de publicación, Mesas de Ayuda, Toma Fisica de Inventarios)</t>
    </r>
  </si>
  <si>
    <t>Nombre: Angela Johanna Márquez Mora</t>
  </si>
  <si>
    <t>Cargo: Jefa Oficina de Control Interno</t>
  </si>
  <si>
    <t>Nombre: Diego Andrés Pedraza Peña</t>
  </si>
  <si>
    <t>Cargo: Contratista - Subsecretaria de Gestión Corporativa</t>
  </si>
  <si>
    <t>Nombre: Luz Amparo Macías Quintana</t>
  </si>
  <si>
    <t>Nombre: Laura Marcela Tami Leal</t>
  </si>
  <si>
    <t>Cargo: Subsecretaria de Gestión Corporativa</t>
  </si>
  <si>
    <t>Nombre: Erika de Lourdes Cervantes Linero</t>
  </si>
  <si>
    <t>Cargo: Jefe de Oficina de Control Disciplinario Interno</t>
  </si>
  <si>
    <t>Nombre: Kelly Carolina Morantes Pérez</t>
  </si>
  <si>
    <t>Cargo: Profesional Especializado</t>
  </si>
  <si>
    <t>Nombre: Catalina Zota Bernal</t>
  </si>
  <si>
    <t>Cargo: Jefa Oficina Asesora Jurídica</t>
  </si>
  <si>
    <t>Nombre: Mónica Libia de la Cruz Villota</t>
  </si>
  <si>
    <t xml:space="preserve">Cargo: Contratista Oficina Asesora de Planeación </t>
  </si>
  <si>
    <t xml:space="preserve">Nombre: Jennifer Lorena Moreno Arcila </t>
  </si>
  <si>
    <t>Nombre: Luis Guillermo Flechas Salcedo</t>
  </si>
  <si>
    <t>Cargo: Director de Contratación</t>
  </si>
  <si>
    <t>Cargo: Contratista Dirección de Contratación</t>
  </si>
  <si>
    <t>Nombre: Claudia Marcela Garcia Santos</t>
  </si>
  <si>
    <t>Cargo: Directora de Talento Humano</t>
  </si>
  <si>
    <t>Nombre: Nayla Zoreth Isaza Tabon</t>
  </si>
  <si>
    <t>Cargo: Contratista Dirección Administrativa y Financiera</t>
  </si>
  <si>
    <t>Nombre: Ana Rocio Murcia Gómez</t>
  </si>
  <si>
    <t>Cargo: Directora Administrativa y Financiera</t>
  </si>
  <si>
    <t>Corresponde a la sumatoria de número de seguimientos semestrales que se realizarán al PEI de la entidad, teniendo en cuenta los siguientes cortes:
1 en el mes de enero correspondiente al segundo semestre de 2021
1 en el mes de julio correspondiente al primer semestre de 2022</t>
  </si>
  <si>
    <t>ENERO</t>
  </si>
  <si>
    <t>FEBRERO</t>
  </si>
  <si>
    <t>MARZO</t>
  </si>
  <si>
    <t>ABRIL</t>
  </si>
  <si>
    <t>MAYO</t>
  </si>
  <si>
    <t>JUNIO</t>
  </si>
  <si>
    <t>JULIO</t>
  </si>
  <si>
    <t>AGOSTO</t>
  </si>
  <si>
    <t>SEPTIEMBRE</t>
  </si>
  <si>
    <t>OCTUBRE</t>
  </si>
  <si>
    <t>NOVIEMBRE</t>
  </si>
  <si>
    <t>DICIEMBRE</t>
  </si>
  <si>
    <t>RESERVA DEF</t>
  </si>
  <si>
    <t>ANULACIONES</t>
  </si>
  <si>
    <t>SEGUIMIENTO OAP</t>
  </si>
  <si>
    <t>VIGENCIA DEF</t>
  </si>
  <si>
    <t>PLAN DE ACCIÓN</t>
  </si>
  <si>
    <t>VALIDACIÓN</t>
  </si>
  <si>
    <t>SPI</t>
  </si>
  <si>
    <t>AVANCE PLAN</t>
  </si>
  <si>
    <t>Se ha ejecutado el 1,88% de giros sobre los compromisos con corte a 28 de febrero de 2023</t>
  </si>
  <si>
    <t>Plan Estratégico de Tecnologías de la Información y las Comunicaciones -­ PETI</t>
  </si>
  <si>
    <t>Plan de Seguridad y Privacidad de la Información</t>
  </si>
  <si>
    <t>Plan de Incentivos Institucionales</t>
  </si>
  <si>
    <t>Plan Anticorrupción y Atención a la Ciudadanía</t>
  </si>
  <si>
    <t>Plan Anticorrupción y de Atención al Ciudadano</t>
  </si>
  <si>
    <t>Plan Institucional de Archivos de la Entidad ­PINAR</t>
  </si>
  <si>
    <t>Nombre: Olga Lucia Sanchez Mendieta</t>
  </si>
  <si>
    <t>Nombre: Andrea Milena Parada Ortiz</t>
  </si>
  <si>
    <t>Cargo: Profesional Universitaria Dirección de Talento Humano</t>
  </si>
  <si>
    <t>No se presentaron retrasos en la ejecución de las actividades</t>
  </si>
  <si>
    <r>
      <rPr>
        <b/>
        <sz val="11"/>
        <rFont val="Times New Roman"/>
        <family val="1"/>
      </rPr>
      <t>Algunos de los principales  beneficios que se han logrado con corte a 30 de mayo son:</t>
    </r>
    <r>
      <rPr>
        <sz val="11"/>
        <rFont val="Times New Roman"/>
        <family val="1"/>
      </rPr>
      <t xml:space="preserve">
Se realiza revisión y monitoreo permanente a la infraestructura tecnológica con el fin de garantizar el correcto funcionamiento de los servicios de la entidad.
Se realiza mantenimiento y actualización permanente de los componentes de los sistemas de información con el fin de matenerlos operativos y mejorar las condiciones de seguridad. 
 Se realiza seguimiento permanente a la gestión de requerimientos y/o incidentes cuya finalidad es garantizar la correcta operación de los servicios, sistemas de información, aplicativos de la entidad e infraestructura técnológica de la entidad. </t>
    </r>
  </si>
  <si>
    <r>
      <rPr>
        <b/>
        <sz val="11"/>
        <rFont val="Times New Roman"/>
        <family val="1"/>
      </rPr>
      <t xml:space="preserve">Con corte al mes de mayo se suscribió el contrato 932 de 2023, se cuenta con 5.331 suscripciones de productos con Microsoft, incluyendo las Powers BI, de las cuales se están utilizando 5.292 (99% de utilización).
</t>
    </r>
    <r>
      <rPr>
        <sz val="11"/>
        <rFont val="Times New Roman"/>
        <family val="1"/>
      </rPr>
      <t xml:space="preserve">
</t>
    </r>
    <r>
      <rPr>
        <b/>
        <sz val="11"/>
        <rFont val="Times New Roman"/>
        <family val="1"/>
      </rPr>
      <t>Para el mes de mayo se realizó avance de las siguientes actividades con el fin de garantizar el Funcionamiento, soporte y mantenimiento de los servicios que presta Infraestructura y telecomunicaciones en la Secretaría:</t>
    </r>
    <r>
      <rPr>
        <sz val="11"/>
        <rFont val="Times New Roman"/>
        <family val="1"/>
      </rPr>
      <t xml:space="preserve">
- Se suscribió contrato 951 de 2023 con la empresa de telecomunicaciones ETB,
-Se realizaron las adecuaciones físicas y lógicas de 6 centros de inclusión Digital
Se actualizaron 7 Mifis que se habían enviado  a soporte 
-Se continua el proceso de estructuración de los estudios previos de los procesos de aire acondicionado, UPS (respuesta a observaciones), proyección de video (para radicar) en conjunto con la dirección de contratación, se realiza estructuración del anexo técnico del proceso de DLP y del proceso soporte cisco.
-Se realizó actualización del firmware del sistema de almacenamiento DELL
-Se enviaron estudios previos de Oracle soporte para revisión
-Se dieron respuesta a observaciones de licencias Adobe Creative Cloud
-Estudio previo aprobado de adquisición de certificados SSL para radicar ante contratación 
-Se suscribió IAAS y PAAS Orden de compra No. 108689 contrato 914-2023
-Se suscribió el contrato 952 Kawak
</t>
    </r>
    <r>
      <rPr>
        <b/>
        <sz val="11"/>
        <rFont val="Times New Roman"/>
        <family val="1"/>
      </rPr>
      <t>Con corte a 31 de mayo se han recibido 3264 requerimientos por mesa de ayuda, de los cuales se atendieron 3006, quedando 258 para ser atendidos en el mes de junio, debido a su complejidad, a la fecha se han atendido los requerimientos a satisfacción con el fin de garantizar que los funcionarios puedan trabajar de manera mas eficiente.</t>
    </r>
    <r>
      <rPr>
        <sz val="11"/>
        <rFont val="Times New Roman"/>
        <family val="1"/>
      </rPr>
      <t xml:space="preserve">
En el mes de mayo se recibieron 696 requerimientos de los cuales se atendieron 536 quedando pendientes para el mes de junio 160 en su mayoría del SIMISIONAL (114 casos abiertas)" </t>
    </r>
  </si>
  <si>
    <r>
      <rPr>
        <b/>
        <sz val="11"/>
        <rFont val="Times New Roman"/>
        <family val="1"/>
      </rPr>
      <t>Con corte a 31 de mayo se han atendido 691 requerimientos de soporte a la fecha, en el mes de mayo se atendieron 123 ,se realizó 1 actualización del aplicativo en el mes de abril, consolidado a corte 13 actualizaciones al aplicativo, se solicitaron 4 requerimientos adicionales que se encuentran en validación para un total a corte de 31 de mayo de 17 requerimientos adicional para mejoras en sistema del aplicativo Icops.</t>
    </r>
    <r>
      <rPr>
        <sz val="11"/>
        <rFont val="Times New Roman"/>
        <family val="1"/>
      </rPr>
      <t xml:space="preserve">
Se verificaron tiempos de respuesta entre el aplicativo Orfeo para el cierre de los radicados a través de Icops 
Se modifico el archivo plan de Bogdata para incluir las modificaciones que realizó hacienda
</t>
    </r>
    <r>
      <rPr>
        <b/>
        <sz val="11"/>
        <rFont val="Times New Roman"/>
        <family val="1"/>
      </rPr>
      <t>Con corte a 31 de mayo se han atendido 1435 requerimientos</t>
    </r>
    <r>
      <rPr>
        <sz val="11"/>
        <rFont val="Times New Roman"/>
        <family val="1"/>
      </rPr>
      <t xml:space="preserve">, en el mes de mayo se recibieron 246 requerimientos relacionados con soporte a la página Web, los cuales corresponden a actualización de contenido y de funcionalidades.
</t>
    </r>
    <r>
      <rPr>
        <b/>
        <sz val="11"/>
        <rFont val="Times New Roman"/>
        <family val="1"/>
      </rPr>
      <t>Con corte a 31 de mayo se ha realizado el alistamiento, configuración y actualización de los servidores que soportan los aplicativos de la entidad y portales institucionales con el fin de garantizar que los aplicativos estén disponibles y asegurados para los servicios de la entidad.
En el mes de mayo se realizaron las siguientes actividades con el fin de garantizar la correcta operación de los servicios, sistemas de información de la entidad:</t>
    </r>
    <r>
      <rPr>
        <sz val="11"/>
        <rFont val="Times New Roman"/>
        <family val="1"/>
      </rPr>
      <t xml:space="preserve">
-Se actualizo la base de datos de Limay a versión 19
-Se realizó la implementación y puesta en producción de la nueva intranet 
-Se realizo actualización de la base de datos de pruebas de Icops</t>
    </r>
  </si>
  <si>
    <t>No aplica</t>
  </si>
  <si>
    <t>De acuerdo con la programación del PAA 2023 a mayo se cuenta con el siguiente avance: AUDITORÍAS: Se encuentran en etapa de planeación las auditorías a los procesos de Gestión de Políticas Públicas y Planeación y Gestión.  INF REGLAMENTARIOS: Se elaboraron y publicaron en pág web tres (3) informes reglamentarios en cuanto a Seguimiento al Plan Anticorrupción y de Atención a la Ciudadanía (PAAC) al 1er cuatrim 2023, Informe de Gestión Judicial corte 01.01.21 a 31.03.23 y Seguimiento a las medidas de Austeridad del Gasto corte a 31.03.23. Continua pendiente el diligenciamiento formato FURAG de la vigencia 2022 debido a que el DAFP al corte de 31 de mayo de 2023 no a aperturado el aplicativo. INF. SEGUIMIENTO: Se emitieron y publicaron en pág web dos (2) informes; el Seguimiento a Ejecución Presupuestal y de Pagos con corte a 31.03.23 y el Seguimiento a Planes de Mejora Externos con corte a 30.04.23. Entre otras actividades ejecutadas como asesorias y atención a entes de control.
De forma acumulada, al corte de mayo de 2023 se han emitido un total de dos (2) informes de auditoria, dos (2) informes de seguimiento y dieciseis (16) informes reglamentarios para un total de veinte (20) informes del total de programados (46) en el PAA 2023, lo que corresponde a un 43% de ejecución.</t>
  </si>
  <si>
    <r>
      <rPr>
        <b/>
        <sz val="11"/>
        <rFont val="Times New Roman"/>
        <family val="1"/>
      </rPr>
      <t xml:space="preserve">En el mes de mayo:
</t>
    </r>
    <r>
      <rPr>
        <sz val="11"/>
        <rFont val="Times New Roman"/>
        <family val="1"/>
      </rPr>
      <t xml:space="preserve"> Se actualizaron 21 documentos de diferentes procesos de la entidad y se atendieron solicitudes de creaciones y permisos de usuarios, capacitaciones del SIG.
 Planes de mejoramiento: Se atienden 9 solicitudes de las 9 recibidas, teniendo un avance del 100%. 
 Se realizó comité MIPG No 6 presentando resultados de Planes de mejora Furag,planes institucionales e informes de gestión. Se asignaron preguntas FURAG 2022 a las áreas y agendaron las mesas de trabajo para revisar respuesta a FURAG, se inicia definición de estrategia racionalización de trámites.
 Se realizó la migración de la información de los 22 procesos de riesgos y sus controles a las nuevas matrices de gestion y corrupción. 
 Se realizan reportes de viajes en bici. Gestión de recolección de residuos con potencial aprovechable, gestión de actividades para Semana Ambiental, atención de solicitud para verificación de almacenamiento y etiquetado de RAEE, seguimiento a publicaciones ambientales en Boletina
</t>
    </r>
    <r>
      <rPr>
        <b/>
        <sz val="11"/>
        <rFont val="Times New Roman"/>
        <family val="1"/>
      </rPr>
      <t xml:space="preserve">Con corte al 31 de mayo: 
</t>
    </r>
    <r>
      <rPr>
        <sz val="11"/>
        <rFont val="Times New Roman"/>
        <family val="1"/>
      </rPr>
      <t xml:space="preserve"> Durante lo transcurrido de esta vigencia se han atendido 86 solicitudes de documentos y se atendieron solicitudes de creaciones, permisos de usuarios y capacitaciones del SIG. 
 Durante lo transcurrido de esta vigencia se han atendido 41  Planes de mejoramiento y se cuenta con 412 acciones abiertas de las cuales el 65% se encuentran con un 100% de ejecución 
 Se generan Informes de gestión residuos con potencial aprovechable, de actividades  plan de acción interno para la UAESP, informe de austeridad de servicios agua, energía, telefonía fija y celular, viajes en bici, reencauche de llantas a SDA, Suministro información Austeridad y recorrido revisión, seguimiento socializaciones ambientales en Boletina
 Al corte de 31 de Mayo se han revisado los riesgos y controles asociados a los 22 procesos de la entidad teniendo como avance un 39% de lo progamado para el 2023 </t>
    </r>
  </si>
  <si>
    <t>Con corte al mes de mayo de 2023, se realizó seguuimiento planes Furag de la OAP de acuerdo con cronograma a temas a presentar comité MIPG, se distribuyeron las preguntas FURAG a las diferentes áreas, se continua con la ejecución de las actividades de PIGA, riesgos y actualizacion de processos. En la sesión del Comité Institucional de Gestión y Desempeño se presentarón temas de seguimiento planes Furag de la OAP, solicitud de aprobaciones, seguimientos a informes de gestión y respuestas a diferentes entes de control,.</t>
  </si>
  <si>
    <t>En lo transcurrido a mayo 30 de 2023, se han llevado los temas programados al comite de MIPG que se realiza mensualmente para sus aprobaciones y socializaciones respectivas como planes Furag, cambios en planes institucionales, igualmente se actualizaron los  documentos solicitados por las áreas, se continua con los seguimientos y asesorías en materia de riesgos, se da cumplimiento a las actividades del plan PIGA y se enviaron los formularios diligenciados de los indices de Transparencia de Bogotá y de Innovación Pública.</t>
  </si>
  <si>
    <t>Continua pendiente el seguimiento al plan de mejora FURAG de la política de seguridad digital dado que esta en proceso de la contratación de la persona responsable, una vez se contrate se realizará el correspondiente seguimiento a esta política</t>
  </si>
  <si>
    <t xml:space="preserve">Implementar y mantener el modelo integrado de planeación y Gestión de la entidad - MIPG
Puesta en marcha de las buenas practicas en la entidad para la implementacion de las politicas del MIPG enmarcadas en los planes de mejora FURAG    
   </t>
  </si>
  <si>
    <t>Con corte a 31 de mayo:
- Se ha realizado la revisión mensual del reporte de seguimiento del plan de acción con el corte al cierre del mes inmediatamente anterior de los proyectos de inversión. 
- Se realizó la revisión de la formulación y actualización del plan de acción de los proyectos de inversión para el 2023.
- Se realizó el correspondiente acompañamiento en el cargue del seguimiento mensual con corte al cierre del mes inmediatamente anterior de los proyectos de inversión en DNP-SPI.
- Se realizó el cargue del seguimiento de los proyectos de inversión con corte al 4 trimestre del 2022 y 1 trimestre del 2023 en la plataforma Segplan y la reformulación del 2023. 
- Se han elaborado respuestas y consolidado insumos para atender derechos de petición, proposiciones y requerimientos de información.
En el mes de mayo:
- Se realizó la revisión del reporte de seguimiento del plan de acción con corte al 30 de abril de 2023.
- Se realizó el correspondiente acompañamiento en el cargue del seguimiento con corte al 30 de abril de 2023 en DNP-SPI.
- Se dió respuesta a requerimientos de información: Proposición 308, Respuesta a radicado 3-2023-002529, Informe Preliminar - Seguimiento a la Ejecución Presupuestal y de Pagos con corte al 31 de marzo, Solicitud Concejal Ati Quigua, Respuesta a radicado 3-2023-002663, Solicitud de Información en el Marco de la Auditoría al Proceso de Gestión de Políticas Públicas “Implementación de la PPMyEG” – PAA 2023, Peticionario Alberto Contreras e Informe Personería de los 11 proyectos de inversión años 2021, 2022 y 2023.</t>
  </si>
  <si>
    <t>En mayo se realizó caminata ecológica, día por la salud de las mujeres, pausa mental y PAP. Así mismo, se realizó capacitación de servicio a la ciudadanía con enfoque, charla acoso laboral, Kawak, SIMISIONAL y gestión documental. En lo relacionado con SST se hicieron afiliaciones de ARL, sesión COPASST, seguimiento condiciones salud, inspecciones puesto de trabajo, investigaciones accidentes e inspecciones botiquines, semana de la salud, capacitación riesgo biológico y entrega de EPP. Por último, se gestionaron situaciones administrativas, se otorgaron licencias, vacaciones, se autorizó el pago de horas extra, se aceptaron renuncias y se realizaron encargos.
Enero a mayo de 2023, la DTH formuló el PETH y los 5 planes anexos aprobados por el comité MIPG. Día autocuidado, caminata ecológica, día por la salud de las mujeres, pausa mental, ferias de servicios, conmemoración profesiones, PAP, película ALI, conmemoración 8M, día auxiliares administrativos y jornada de Mindfulness; curso gobernanza pública, capacitación atención mujeres en sus diferencias y diversidades, inducción, curso Big Data, SQL, políticas públicas, nuevos IP, gestión contractual, transversalización PPMYEG, LUCHA, SIMISIONAL, Mesa de Ayuda, lenguaje incluyente y sistema de cuidado; COPASST, seguimiento condiciones de salud, afiliaciones ARL, autoevaluación SG-SST, exámenes médicos, indicadores, elección COPASST y CCL, orientación y prevención psicosocial, inspecciones puestos de trabajo, investigación accidentes, entrega EPP, inspección botiquines, semana de la salud. Por otra parte, se contrató fortalecimiento de la DTH, trámites para provisión de empleos, se autorizó modalidad de teletrabajo, horario flexible, primas técnicas, se vincularon pasantes y se ordenó el pago de ARL, se otorgaron licencias, vacaciones, se autorizó el pago de horas extra, se aceptaron renuncias y se realizaron encargos. Por último, acciones de EDL, seguimiento a provisionales, AG.</t>
  </si>
  <si>
    <t>Durante el mes de mayo, se atendieron todas las solicitudes de certificados presupuestales recibidas expidiendo lo que se relaciona a continuación:
- 58 Certificados de Disponibilidad Presupuestal -CDP
- 83 Certificados de Registro Presupuestal - CRP
Entre el período comprendido entre los meses de enero a mayo 31 mayo  de 2023, las expediciones acumuladas, son las siguientes: 
- 1.218  Certificados  de Disponibilidad Presupuestal . CDP
- 1.177  Certificados de Registro Presupuestal - CRP
Lo anterior refleja un avance en la ejecución presupuestal del 73% y de giros de 21% con corte al mes de mayo</t>
  </si>
  <si>
    <t xml:space="preserve">Para el mes de mayo de 2023, se recibieron por mesa de ayuda 144 solicitudes, de las cuales 78 de ellas corresponden  a requerimientos de mantenimiento locativo, equivale al 54% , para el área de almacen se registraton 66 solicitudes equivalentes al 46%.  Del total de los requerimientos se gestionaron y se cerraron 76 mesas de ayudas equivalentes a un 53% teniendo en cuenta las diferentes variables que se presentan para dar pronta solucion a los requerimientos. 
En el acumulado de las mesas de ayuda recibidas  de enero a mayo del 2023 fueron 594, de las cuales en estado cerrada tenemos 492 mesas de ayuda equivalentes al 83% y en estado en espera 102 mesas de ayuda equivalente al 17%. Por otra parte se informa que la toma física de inventarios inició al cronograma aprobado para la vigencia 2023 en el mes de enero. </t>
  </si>
  <si>
    <t>1. Durante el mes de mayo se adelantó el 3%  del avance presupuestado para este mes para la suscripción de  contratos y modificaciones contractuales. 
2. En este mes se suscribieron un total de 26 contratos por modalidad de contratación directa y 2 contratos por madalidad de selección de "miníma cuantía", dos (2)  contratos  interadministrativos y 3 ordenese de compra.                                                                   
Por lo que se evanzo en un 3% en la contratación y un 100% en modificaciones.</t>
  </si>
  <si>
    <t>Con corte al mes de mayo,  se ha suscrito 886 contratos por prestación de Servicios Profesionales y de Apoyo a la gestión de los 968 programados haciendo falta un aproximado de 82 solicitudes de contratación por radicar las áreas en la Dirección de Contratación, Logrando así que la entidad en general cuente con los profesionales requeridos para coayudar al cumplimiento de las metas planes y proyectos institucionales
2.Por otro lado, durante el mes de enero a mayo se adelantaron la totalidad de los trámites radicados incluyendo los tramites contractuales diferentes a contrataciones nuevas requeridas por las áres, como son:   Adiciones, Adiciones y Prórroga, Prórroga, Terminaciones Anticipadas, Otro Sí Modificatorios, Cesiones,  liquidaciones, Aclaratorios entre otros que surgen durantes y despues de la ejecución de los contratos.     Dejandonos con un avance del 91 % de cumplimiento en la contratación de Prestaciçon de Servicios Profesionales y de Apoyo a la gestión y un 100% en otros trámites.                                                                                          3.  Ejecución de los planes del Plan Estratégico de Talento Humano, de acuerdo a lo programado en la presente vigencia.</t>
  </si>
  <si>
    <t xml:space="preserve">Con la suscripcion  de 886 contratos de  Prestación de Servicios Profesionales y de Apoyo a la Gestión, las areas misionales y de Apoyo pueden cumplir con sus proyectos y  metas presuspuestadas sin ningun contratiempo al contar con el presonal idoneo y requerido para ello.
                                                                                                                                                        Gracias a la suscripción de los  21 contratos nuevos  de arrendamiento y la adición prorroga de uno,   las casas de igualdad y oportunidades, la entidad y la casa de todas, siguen pretando los servicios ofertados  a todas la mujeres que hacen uso de estos,           
Por otro lado, a corte 31  de mayo , la entidad ya empezo a suscribir contratos por otras modalidades de selección los cuales son importantes para garantizar el adecuado funcionamiento y la prestacion del  servico  de oferta institucional                                                       </t>
  </si>
  <si>
    <t>1. En el mes de mayo se realizó apoyo en el análisis y revisión jurídica de la contratación de la entidad con la suscripción de 26 contratos por modalidad de contratación directa, 2 contratos por modalidad de selección de "mínima cuantía", 2 contratos interadministrativos y 3 órdenes de compra. Por otra parte, con corte a mayo se realizó apoyo en el análisis y revisión jurídica de 886 contratos suscritos de prestación de servicios profesionales y apoyo a la gestión. 
2. En el mes de mayo se realizó la elaboración y publicación del informe mensual (abril 2023) de seguimiento a la gestión de PQRS y atención a la ciudadanía y con corte al mes de mayo los informes del mes de diciembre, trimestral (cuarto trimestre del año 2022), enero, febrero, marzo y trimestral (primer trimestre 2023).  
3. En el mes de mayo y en lo recorrido del año 2023, se ha realizado el seguimiento semanal a las dependencias de la entidad de la gestión de peticiones ciudadanas, dentro de los términos estipulados por la ley en el Sistema Distrital para la Gestión de Peticiones Ciudadanas – Bogotá te escucha. 
4. En el mes de mayo y en lo recorrido del año 2023 se ha realizado seguimiento a los planes de mejoramiento internos y externos en el Sistema Integrado de Gestión- aplicativo Lucha, de las direcciones y/o equipos que hacen parte de la Corporativa. Así mismo en el mes de mayo se realizó seguimiento al PAAC primer cuatrimestre 2023. 
5. En el mes de mayo y en lo recorrido del año se ha dado respuesta a requerimientos de la Contraloría de Bogotá y Personería de Bogotá. 6.Se realizó la rendición de la cuenta mensual abril 2023 y en lo recorrido del año la rendición de cuentas del mes de diciembre, enero y febrero y marzo.  
6. En mayo y en lo recorrido del año se realizó seguimiento a la ejecución presupuestal de 11 proyectos de inversión, evidenciando una ejecución total de inversión del 83.15%, giros del 18.70% y funcionamiento 36.67% y giros de 29.02%.</t>
  </si>
  <si>
    <t xml:space="preserve">La Dirección de Contratación, en el mes de mayo en el marco del proyecto de inversión 7662 recibió  2 solicitudes de contratación, para un total  a corte  del mes de mayo  de  132 solicitudes de contracción.
Por otro lado, recibió un total de  31  solicitudes  de contratación por  otros proyectos de invesión , para un total  a corte  del mes de mayo  de  787 solicitudes de contracción.
De acuerdo a lo anterior,  entre el mes de enero a mayo la Dirección de Contratación  recibió un total de 918 solicitudes, las cuales fueron tramitadas y a su vez se suscribieron los respectivos contratos. 
Así mismo, en el mes de mayo  se realizó  51 modificaciones  entre las cuales se encuentran, Adiciones, Adiciones y Prórroga, Prórroga, Terminaciones Anticipadas, Otro Sí Modificatorios, Cesiones,  liquidaciones, Aclaratorios entre otros, para un total de 82 modificaciones aproximadamente. </t>
  </si>
  <si>
    <t>En el mes de mayo no se han realizado avances teniendo en cuenta que no esta contratado el profesional de seguridad, desde la Oficina Asesora de Planeación se estan realizando las entrevistas para realizar la contratación del profesional de seguridad. 
Con corte al 31 de mayo se avanzó en la presentación de actividades macro ante el comité de gestión institucional para los avances a realizar en la vigencia 2023 del plan de seguridad de información y plan de gestión de riesgos de seguridad y los proyectos del PETI.
El proceso de contratación del profesional de seguridad esta en proceso de selección y se estima que para el mes de junio se cuente con el contratista para iniciar con los tramites pendientes para poner al día la ejecución.</t>
  </si>
  <si>
    <t>El proceso de contratación del profesional de seguridad esta en proceso de selección y se estima que para el mes de junio se cuente con el contratista para iniciar con los tramites pendientes para poner al día la ejecución.</t>
  </si>
  <si>
    <t>Se realizan reuniones de validación y compromisos de todos los procesos  de gestión tecnológica para la vigencia 2023, con el fin de garantizar el correcto funcionamiento de los servicios de la entidad.
Se realiza presentación de actividades macro ante el comité de gestión institucional para los avances a realizar en la vigencia 2023 del plan de seguridad de información y plan de gestión de riesgos de seguridad y los proyectos del PETI
Se realiza seguimiento permanente a la gestión de requerimiento y/o incidentes con la finalidad de garantizar la correcta operación de los servicios.</t>
  </si>
  <si>
    <t xml:space="preserve">Se suscribió contrato 951 de 2023 con la empresa de telecomunicaciones ETB
Se suscribió IAAS y PAAS Orden de compra No. 108689 contrato 914-2023
Se suscribió el contrato 952 Kawak
Se suscribió contrato 932 de 2023
En el mes de mayo se realiza seguimiento a la atención y  gestión de los requerimientos y/o incidentes solicitados por mesa de ayuda </t>
  </si>
  <si>
    <t>Desde la Oficina Asesora Jurídica, en el marco del proyecto de inversión 7662, para la vigencia 2023 se gestionaron los procesos de contratación de 5 profesionales para apoyar las estrategias y procesos jurídicos a cargo de la Entidad, dando inicio a su ejecuciòn a partir del  12, 13, 16 de enero y 22 de febrero, respectivamente, conforme a las actas de inicio. Así, en el mes de MAYO se tramitaron 54 respuestas a requerimientos asignados a la OAJ en los términos legales establecidos y de acuerdo con el marco normativo vigente, para un TOTAL con CORTE A 31 de MAYO de 240 respuestas emitidas.</t>
  </si>
  <si>
    <t>-Con corte al 31 de mayo de la vigencia 2023, se realizaron las transferencias primarias de la Subsecretaria del Cuidado y Políticas de Igualdad con 3 metros lineales, Dirección de Derechos y Diseño de Políticas con 2,25 metros lineales y Casa de Todas con 8 metros lineales, para un total de 53 cajas equivalentes a 13,25 metros lineales de los 55 metros proyectados.
Del mes de enero al mes de mayo, se tienen un total de 25,75 metros lineales, cumpliendo con la meta propuesta para el reporte al mes de mayo.
-Adicionalmente se realizó intervención archivística de 60 cajas equivalentes a 15 metros lineales de los 150 programados, cumpliendo así con la meta mensual.
Además, se realizaron cuatro visitas de seguimiento a las dependencias Subsecretaria del Cuidado y Políticas de Igualdad, Dirección de Derechos y Diseño de Políticas Dirección de Gestión del Conocimiento y Dirección de Enfoque Diferencial con la finalidad de hacer seguimiento a la organización documental. Por otro lado, se realizaron sensibilizaciones frente al tema Aplicación de Tablas de Retención, dando cumplimiento al cronograma de Sensibilizaciones Vigencia 2023.
-De igual manera, se obtuvo aprobación de concepto técnico para traslado de bodega por parte del Archivo de Bogotá y se formalizó el contrato No. 944 de 2023, cumpliendo con la implementación del Sistema Integrado de Conservación- SIC en su Plan de Conservación Documental. 
-Asimismo, se llevó a cabo la actualización del Manual de Gestión Documental y cinco formatos asociados al proceso, los cuales se encuentran disponibles para uso y consulta.
Adicionalmente, se inició la elaboración del documento "Esquema de Metadatos", con base en los lineamientos dados por el Archivo Distrital de Bogotá y el Archivo General de la Nación, y en cumplimiento de las normas que aplican para este tipo de documentos. Se continuó con la realización de las mesas técnicas y desarrollos para fortalecer la interoperabilidad del Sistema de Gestión Documental Orfeo con los sistemas "Bogotá te Escucha" de la Secretaria General de la Alcaldía y el sistema ICOPS de la SDM, dando cumplimiento a las actividades contempladas en el Plan de Preservación Digital a Largo Plazo, con respecto a las características de los archivos y sus metadatos asociados.</t>
  </si>
  <si>
    <t>En el marco del seguimiento al cumplimiento de la Política de Gestión Documental en la entidad desde el Proceso de Gestión Documental, se da cumplimiento al cronograma de traEn el marco del seguimiento al cumplimiento de la Política de Gestión Documental en la entidad desde el Proceso de Gestión Documental, se da cumplimiento al cronograma de trabajo establecido para la vigencia frente a la gestión de transferencia documental, según cronograma aprobado en sesión No. 1 del Comité Institucional de Gestión y Desempeño. 
Para el total de archivos trasnferidos se gestionó lo correspondiente de parte de la Oficina Asesora de Planeación con 0,25 metros lineales, Oficina Asesora Jurídica con 0,75 metros lineales, Oficina de Control Interno con 1,5 metros lineales, Oficina de Control Disciplinario Interno con 10 metros lineales, Subsecretaria del Cuidado y Políticas de Igualdad con 3 metros lineales, Dirección de Derechos y Diseño de Políticas con 2,25 metros lineales y Casa de Todas con 8 metros lineales para un total de 103 cajas equivalentes a 25,75 metros lineales de los 55 metros proyectados.
El total de archivos intervenidos en metros lineales se generó así: Para el mes de enero se consolida la contratación del recurso necesario profesionales, técnicos y auxiliares para ejecutar las actividades programadas para la vigencia, para el mes de febrero se intervinieron 15 metros lineales, para el mes de marzo 8,25 metros lineales, para el mes de abril 16,25 metros  lineales y para el mes de mayo 14 metros lineales, para un acumulado de 54,5 metros lineales de los 150 proyectados. 
Por otro lado, se atendió la encuesta de seguimiento estratégico a la Gestión Documental Archivo de Bogotá y se recibe informe con un avance del 79% para la SDMujer. Asimismo, se obtuvo aprobación de concepto técnico para traslado de bodega por parte del Archivo de Bogotá. Se formalizó contrato No. 944 de 2023, cumpliendo con la implementación del Sistema Integrado de Conservación- SIC en su Plan de Conservación Documental. se inició la elaboración del documento "Esquema de Metadatos", con base en los lineamientos dados por el Archivo Distrital de Bogotá y el Archivo General de la Nación, y en cumplimiento de las normas que aplican para este tipo de documentos. Se continuó con la realización de las mesas técnicas y desarrollos para fortalecer la interoperabilidad del Sistema de Gestión Documental Orfeo con los sistemas "Bogotá te Escucha" de la Secretaria General de la Alcaldía y el sistema ICOPS de la SDM, dando cumplimiento a las actividades contempladas en el Plan de Preservación Digital a Largo Plazo, con respecto a las características de los archivos y sus metadatos asociados.</t>
  </si>
  <si>
    <t>El avance en las actividades a la fecha evidencia la gestión del seguimiento y la implementación a la gestión documental en las dependencias, evitando la pérdida de información, ya que todos los documentos que se encuentran asociados dentro de los procesos de Gestión Documental y están integrados e identificados física y electrónicamente evitando la pérdida y facilitando la recuperación, control de acceso y seguridad de la información y documentación. Del mismo modo, damos cumplimiento a la normatividad vigente en la implementación de los Instrumentos Archivísticos, ya que a través de ellos se estandarizan y estructuran los procesos dando el valor correspondiente a la documentación. La implementación de estos procesos permite realizar controles y seguimiento a la información producida facilitando la toma de decisiones en el marco de la misionalidad de la entidad y en el cumplimiento a la normatividad archivística.</t>
  </si>
  <si>
    <t>Con corte al 31 de mayo de la vigencia 2023, se realizaron las transferencias primarias de la Subsecretaria del Cuidado y Políticas de Igualdad con 3 metros lineales, Dirección de Derechos y Diseño de Políticas con 2,25 metros lineales y Casa de Todas con 8 metros lineales, para un total de 53 cajas equivalentes a 13,25 metros lineales de los 55 metros proyectados. 
Del mes de enero al mes de mayo, se tienen un total de 25,75 metros lineales, cumpliendo con la meta propuesta para el reporte al mes de mayo.</t>
  </si>
  <si>
    <t>Con corte al 31 de mayo de la vigencia a 2023, se realizó intervención archivística de la documentación de la Dirección de Contratación, serie documental Contratos, donde se realizó el proceso de organización documental (clasificación, ordenación, foliación y descripción) con un total de 36 cajas (X200) que equivalen a 9 metros lineales.  Por otro lado, se realizó intervención archivística de la documentación de la  Dirección de Derechos y Diseño de Políticas, realizando el proceso de organización documental (clasificación, ordenación, foliación) con un total de 9 cajas (X-200) que equivalen a 2,25 metros lineales, asimismo, se realizó intervención archivística de la documentación de la Dirección de Talento Humano realizando el proceso de organización documental (clasificación, ordenación, foliación) con un total de 2 cajas (X-200) que equivalen a 0,5 metros lineales, Además,   se realizó intervención archivística de la documentación de la Subsecretaria del Cuidado y Políticas de Igualdad con un total de 12 cajas (X-200) que equivalen a 3 metros lineales y por último, se realizó intervención archivística a la  Dirección Administrativa y Financiera con un total de 1 caja que equivale a 0,25 metros lineales  para un total de 60 cajas equivalentes a 15, metros lineales de los 150 programados.  El total de archivos intervenidos acumulado es de 15 metros lineales en febrero, 8,25 en marzo, 16,25 en abril y 15 metros lineales para mayo para un acumulado de 54,5 metros lineales de los 150 proyectados intervención archivística de 60 cajas equivalentes a 14 metros lineales de los 150 programados, cumpliendo así con la meta mensual.</t>
  </si>
  <si>
    <t xml:space="preserve">Con corte al 31 de mayo de la vigencia 2023, se realiza actualización y publicación del Manual de Gestión Documental y cinco formatos asociados al proceso, los cuales se encuentran disponibles para uso y consulta. Se realizan diez sensibilizaciones a las dependencias  de acuerdo al plan de sensibilizaciones vigencia 2023 con la temática Aplicación de TRD y Transferencias Documentales Primarias e implementación de instrumentos archivísticos. Asimismo, se realizaron nueve  visitas de seguimiento tanto a nivel central como a las CIOM de acuerdo al cronograma 2023.             
        </t>
  </si>
  <si>
    <t>Con corte a 31 de mayo de la vigencia 2023 , se inició la elaboración del documento "Esquema de Metadatos", con base en los lineamientos dados por el Archivo Distrital de Bogotá y el Archivo General de la Nación, y en cumplimiento de las normas que aplican para este tipo de documentos. Se continuó con la realización de las mesas técnicas y desarrollos para fortalecer la interoperabilidad del Sistema de Gestión Documental Orfeo con los sistemas "Bogotá te Escucha" de la Secretaria General de la Alcaldía y el sistema ICOPS de la SDM, dando cumplimiento a las actividades contempladas en el Plan de Preservación Digital a Largo Plazo, con respecto a las características de los archivos y sus metadatos asociados.</t>
  </si>
  <si>
    <t xml:space="preserve">Con corte a 31 de mayo de la vigencia 2023,  y como parte de la implementación del Sistema Integrado de Conservación- SIC,  se realizaron cinco (5) visitas a CIOM Bosa, CIOM Engativá, CIOM Fontibón, CIOM Suba, CIOM Usaquén, con el objetivo de realizar la inspección de infraestructura, almacenamiento y revisión del estado general de la documentación. 
Frente a los lineamientos técnicos necesarios para el adecuado almacenamiento documental, se realizó un concepto técnico para la identificación de las carpetas de yute y así evitar un mayor deterioro. 
Finalmente se realizó el apoyo, revisión y trámite de los estudios previos para la contratación de la nueva bodega destinada al Archivo Central de la Entidad. 
Frente a los lineamientos técnicos necesarios para el adecuado almacenamiento documental, se realizó un concepto técnico para la identificación de las carpetas de yute y así evitar un mayor deterioro. 
Finalmente se realizó el apoyo, revisión y trámite de los estudios previos para la contratación de la nueva bodega destinada al Archivo Central de la Entidad. 
</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</si>
</sst>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quot;$&quot;\ #,##0.00"/>
    <numFmt numFmtId="209" formatCode="_-* #,##0_-;\-* #,##0_-;_-* &quot;-&quot;??_-;_-@_-"/>
    <numFmt numFmtId="210" formatCode="0.00000000"/>
    <numFmt numFmtId="211" formatCode="0.0000000"/>
    <numFmt numFmtId="212" formatCode="0.000000"/>
    <numFmt numFmtId="213" formatCode="0.00000"/>
    <numFmt numFmtId="214" formatCode="0.0000"/>
    <numFmt numFmtId="215" formatCode="0.000"/>
    <numFmt numFmtId="216" formatCode="0.0"/>
  </numFmts>
  <fonts count="98">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2"/>
      <name val="Times New Roman"/>
      <family val="1"/>
    </font>
    <font>
      <b/>
      <sz val="10"/>
      <name val="Calibri"/>
      <family val="2"/>
    </font>
    <font>
      <sz val="10"/>
      <name val="Calibri"/>
      <family val="2"/>
    </font>
    <font>
      <b/>
      <sz val="10.5"/>
      <name val="Times New Roman"/>
      <family val="1"/>
    </font>
    <font>
      <sz val="12"/>
      <color indexed="8"/>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sz val="11"/>
      <color indexed="63"/>
      <name val="Times New Roman"/>
      <family val="1"/>
    </font>
    <font>
      <sz val="10"/>
      <color indexed="8"/>
      <name val="Times New Roman"/>
      <family val="1"/>
    </font>
    <font>
      <sz val="10"/>
      <color indexed="8"/>
      <name val="Calibri"/>
      <family val="2"/>
    </font>
    <font>
      <b/>
      <sz val="8"/>
      <color indexed="49"/>
      <name val="Verdana"/>
      <family val="2"/>
    </font>
    <font>
      <b/>
      <sz val="18"/>
      <color indexed="55"/>
      <name val="Calibri"/>
      <family val="2"/>
    </font>
    <font>
      <b/>
      <sz val="12"/>
      <color indexed="8"/>
      <name val="Times New Roman"/>
      <family val="1"/>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1"/>
      <color rgb="FFFF0000"/>
      <name val="Times New Roman"/>
      <family val="1"/>
    </font>
    <font>
      <sz val="11"/>
      <color rgb="FF242424"/>
      <name val="Times New Roman"/>
      <family val="1"/>
    </font>
    <font>
      <sz val="10"/>
      <color theme="1"/>
      <name val="Times New Roman"/>
      <family val="1"/>
    </font>
    <font>
      <sz val="10"/>
      <color rgb="FF000000"/>
      <name val="Calibri"/>
      <family val="2"/>
    </font>
    <font>
      <b/>
      <sz val="8"/>
      <color rgb="FF4189AB"/>
      <name val="Verdana"/>
      <family val="2"/>
    </font>
    <font>
      <b/>
      <sz val="12"/>
      <color theme="1"/>
      <name val="Times New Roman"/>
      <family val="1"/>
    </font>
    <font>
      <b/>
      <sz val="18"/>
      <color theme="0" tint="-0.3499799966812134"/>
      <name val="Calibri"/>
      <family val="2"/>
    </font>
    <font>
      <b/>
      <sz val="11"/>
      <color theme="0" tint="-0.3499799966812134"/>
      <name val="Times New Roman"/>
      <family val="1"/>
    </font>
    <font>
      <sz val="12"/>
      <color rgb="FF000000"/>
      <name val="Times New Roman"/>
      <family val="1"/>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FF00"/>
        <bgColor indexed="64"/>
      </patternFill>
    </fill>
    <fill>
      <patternFill patternType="solid">
        <fgColor rgb="FFFFFFFF"/>
        <bgColor indexed="64"/>
      </patternFill>
    </fill>
  </fills>
  <borders count="96">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color indexed="63"/>
      </bottom>
    </border>
    <border>
      <left style="thin"/>
      <right style="thin"/>
      <top style="medium"/>
      <bottom style="thin"/>
    </border>
    <border>
      <left>
        <color indexed="63"/>
      </left>
      <right>
        <color indexed="63"/>
      </right>
      <top style="thin"/>
      <bottom style="thin"/>
    </border>
    <border>
      <left>
        <color indexed="63"/>
      </left>
      <right style="thin"/>
      <top>
        <color indexed="63"/>
      </top>
      <bottom style="medium"/>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medium"/>
    </border>
    <border>
      <left style="medium"/>
      <right style="thin"/>
      <top>
        <color indexed="63"/>
      </top>
      <bottom>
        <color indexed="63"/>
      </bottom>
    </border>
    <border>
      <left/>
      <right style="thin">
        <color rgb="FF000000"/>
      </right>
      <top style="thin"/>
      <bottom/>
    </border>
    <border>
      <left style="thin"/>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color indexed="63"/>
      </right>
      <top style="thin"/>
      <bottom>
        <color indexed="63"/>
      </bottom>
    </border>
    <border>
      <left style="thin">
        <color rgb="FF000000"/>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49" fontId="59"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60" fillId="21" borderId="0" applyNumberFormat="0" applyBorder="0" applyAlignment="0" applyProtection="0"/>
    <xf numFmtId="0" fontId="61" fillId="22" borderId="4" applyNumberFormat="0" applyAlignment="0" applyProtection="0"/>
    <xf numFmtId="0" fontId="62" fillId="23" borderId="5" applyNumberFormat="0" applyAlignment="0" applyProtection="0"/>
    <xf numFmtId="0" fontId="63" fillId="0" borderId="6" applyNumberFormat="0" applyFill="0" applyAlignment="0" applyProtection="0"/>
    <xf numFmtId="0" fontId="64" fillId="0" borderId="7" applyNumberFormat="0" applyFill="0" applyAlignment="0" applyProtection="0"/>
    <xf numFmtId="0" fontId="65" fillId="24" borderId="0" applyNumberFormat="0" applyProtection="0">
      <alignment horizontal="left" wrapText="1" indent="4"/>
    </xf>
    <xf numFmtId="0" fontId="66" fillId="24" borderId="0" applyNumberFormat="0" applyProtection="0">
      <alignment horizontal="left" wrapText="1" indent="4"/>
    </xf>
    <xf numFmtId="0" fontId="67" fillId="0" borderId="0" applyNumberFormat="0" applyFill="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62" fillId="30" borderId="0" applyNumberFormat="0" applyBorder="0" applyAlignment="0" applyProtection="0"/>
    <xf numFmtId="0" fontId="68" fillId="31" borderId="4" applyNumberFormat="0" applyAlignment="0" applyProtection="0"/>
    <xf numFmtId="16" fontId="35" fillId="0" borderId="0" applyFont="0" applyFill="0" applyBorder="0" applyAlignment="0">
      <protection/>
    </xf>
    <xf numFmtId="0" fontId="69" fillId="32" borderId="0" applyNumberFormat="0" applyBorder="0" applyProtection="0">
      <alignment horizontal="center" vertical="center"/>
    </xf>
    <xf numFmtId="0" fontId="70" fillId="0" borderId="0" applyNumberFormat="0" applyFill="0" applyBorder="0" applyAlignment="0" applyProtection="0"/>
    <xf numFmtId="0" fontId="71" fillId="0" borderId="0" applyNumberFormat="0" applyFill="0" applyBorder="0" applyAlignment="0" applyProtection="0"/>
    <xf numFmtId="0" fontId="72" fillId="3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177" fontId="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73" fillId="34" borderId="0" applyNumberFormat="0" applyBorder="0" applyAlignment="0" applyProtection="0"/>
    <xf numFmtId="0" fontId="74"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5" fillId="22" borderId="9" applyNumberFormat="0" applyAlignment="0" applyProtection="0"/>
    <xf numFmtId="0" fontId="76" fillId="0" borderId="0" applyNumberFormat="0" applyFill="0" applyBorder="0" applyAlignment="0" applyProtection="0"/>
    <xf numFmtId="0" fontId="66" fillId="0" borderId="0" applyFill="0" applyBorder="0">
      <alignment wrapText="1"/>
      <protection/>
    </xf>
    <xf numFmtId="0" fontId="58" fillId="0" borderId="0">
      <alignment/>
      <protection/>
    </xf>
    <xf numFmtId="0" fontId="77" fillId="0" borderId="0" applyNumberFormat="0" applyFill="0" applyBorder="0" applyAlignment="0" applyProtection="0"/>
    <xf numFmtId="0" fontId="78" fillId="0" borderId="0" applyNumberFormat="0" applyFill="0" applyBorder="0" applyAlignment="0" applyProtection="0"/>
    <xf numFmtId="0" fontId="79" fillId="0" borderId="10" applyNumberFormat="0" applyFill="0" applyAlignment="0" applyProtection="0"/>
    <xf numFmtId="0" fontId="67" fillId="0" borderId="11" applyNumberFormat="0" applyFill="0" applyAlignment="0" applyProtection="0"/>
    <xf numFmtId="0" fontId="80" fillId="24" borderId="0" applyNumberFormat="0" applyBorder="0" applyProtection="0">
      <alignment horizontal="left" indent="1"/>
    </xf>
    <xf numFmtId="0" fontId="81" fillId="0" borderId="12" applyNumberFormat="0" applyFill="0" applyAlignment="0" applyProtection="0"/>
  </cellStyleXfs>
  <cellXfs count="1126">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1"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82" fillId="38" borderId="28" xfId="0" applyFont="1" applyFill="1" applyBorder="1" applyAlignment="1">
      <alignment vertical="center"/>
    </xf>
    <xf numFmtId="0" fontId="82" fillId="38" borderId="0" xfId="0" applyFont="1" applyFill="1" applyBorder="1" applyAlignment="1">
      <alignment vertical="center"/>
    </xf>
    <xf numFmtId="0" fontId="82"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75" fontId="11" fillId="0" borderId="22" xfId="59" applyFont="1" applyFill="1" applyBorder="1" applyAlignment="1" applyProtection="1">
      <alignment horizontal="center" vertical="center" wrapText="1"/>
      <protection/>
    </xf>
    <xf numFmtId="174"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83" fillId="11" borderId="38" xfId="80" applyFont="1" applyFill="1" applyBorder="1" applyAlignment="1" applyProtection="1">
      <alignment vertical="center" wrapText="1"/>
      <protection/>
    </xf>
    <xf numFmtId="190"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74" fontId="81"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81"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82" fillId="0" borderId="0" xfId="0" applyFont="1" applyAlignment="1">
      <alignment vertical="center"/>
    </xf>
    <xf numFmtId="0" fontId="84" fillId="11" borderId="41" xfId="0" applyFont="1" applyFill="1" applyBorder="1" applyAlignment="1">
      <alignment vertical="center"/>
    </xf>
    <xf numFmtId="0" fontId="84" fillId="11" borderId="42" xfId="0" applyFont="1" applyFill="1" applyBorder="1" applyAlignment="1">
      <alignment vertical="center"/>
    </xf>
    <xf numFmtId="0" fontId="84" fillId="11" borderId="0" xfId="0" applyFont="1" applyFill="1" applyBorder="1" applyAlignment="1">
      <alignment vertical="center"/>
    </xf>
    <xf numFmtId="0" fontId="84" fillId="11" borderId="43" xfId="0" applyFont="1" applyFill="1" applyBorder="1" applyAlignment="1">
      <alignment vertical="center"/>
    </xf>
    <xf numFmtId="0" fontId="84" fillId="11" borderId="15" xfId="0" applyFont="1" applyFill="1" applyBorder="1" applyAlignment="1">
      <alignment vertical="center"/>
    </xf>
    <xf numFmtId="0" fontId="84" fillId="11" borderId="44" xfId="0" applyFont="1" applyFill="1" applyBorder="1" applyAlignment="1">
      <alignment vertical="center"/>
    </xf>
    <xf numFmtId="0" fontId="84" fillId="11" borderId="13" xfId="0" applyFont="1" applyFill="1" applyBorder="1" applyAlignment="1">
      <alignment horizontal="center" vertical="center" wrapText="1"/>
    </xf>
    <xf numFmtId="0" fontId="82" fillId="0" borderId="13" xfId="0" applyFont="1" applyBorder="1" applyAlignment="1">
      <alignment horizontal="center" vertical="center"/>
    </xf>
    <xf numFmtId="0" fontId="82" fillId="0" borderId="13" xfId="0" applyFont="1" applyBorder="1" applyAlignment="1">
      <alignment horizontal="center" vertical="center" wrapText="1"/>
    </xf>
    <xf numFmtId="175" fontId="82" fillId="0" borderId="13" xfId="59" applyFont="1" applyBorder="1" applyAlignment="1">
      <alignment horizontal="center" vertical="center" wrapText="1"/>
    </xf>
    <xf numFmtId="0" fontId="82" fillId="0" borderId="13" xfId="0" applyFont="1" applyBorder="1" applyAlignment="1">
      <alignment vertical="center"/>
    </xf>
    <xf numFmtId="0" fontId="82" fillId="0" borderId="13" xfId="78" applyNumberFormat="1" applyFont="1" applyBorder="1" applyAlignment="1">
      <alignment vertical="center"/>
    </xf>
    <xf numFmtId="0" fontId="83" fillId="0" borderId="13" xfId="0" applyFont="1" applyBorder="1" applyAlignment="1">
      <alignment vertical="center" wrapText="1"/>
    </xf>
    <xf numFmtId="9" fontId="82" fillId="0" borderId="13" xfId="78" applyFont="1" applyBorder="1" applyAlignment="1">
      <alignment vertical="center"/>
    </xf>
    <xf numFmtId="0" fontId="82"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85" fillId="11" borderId="13" xfId="0" applyFont="1" applyFill="1" applyBorder="1" applyAlignment="1">
      <alignment horizontal="center" vertical="center"/>
    </xf>
    <xf numFmtId="0" fontId="82" fillId="0" borderId="0" xfId="0" applyFont="1" applyAlignment="1">
      <alignment horizontal="center" vertical="center"/>
    </xf>
    <xf numFmtId="0" fontId="86" fillId="0" borderId="13" xfId="0" applyFont="1" applyBorder="1" applyAlignment="1">
      <alignment vertical="center"/>
    </xf>
    <xf numFmtId="0" fontId="85" fillId="11" borderId="13" xfId="0" applyFont="1" applyFill="1" applyBorder="1" applyAlignment="1">
      <alignment horizontal="left" vertical="center"/>
    </xf>
    <xf numFmtId="0" fontId="82" fillId="0" borderId="13" xfId="0" applyFont="1" applyBorder="1" applyAlignment="1">
      <alignment horizontal="left" vertical="center"/>
    </xf>
    <xf numFmtId="0" fontId="82" fillId="0" borderId="14" xfId="0" applyFont="1" applyFill="1" applyBorder="1" applyAlignment="1">
      <alignment horizontal="left" vertical="center"/>
    </xf>
    <xf numFmtId="0" fontId="82" fillId="0" borderId="13" xfId="0" applyFont="1" applyFill="1" applyBorder="1" applyAlignment="1">
      <alignment horizontal="left" vertical="center"/>
    </xf>
    <xf numFmtId="41" fontId="82" fillId="0" borderId="13" xfId="60" applyFont="1" applyFill="1" applyBorder="1" applyAlignment="1">
      <alignment vertical="center"/>
    </xf>
    <xf numFmtId="0" fontId="86" fillId="0" borderId="0" xfId="0" applyFont="1" applyAlignment="1">
      <alignment vertical="center"/>
    </xf>
    <xf numFmtId="0" fontId="16" fillId="0" borderId="13" xfId="0" applyFont="1" applyBorder="1" applyAlignment="1">
      <alignment horizontal="center" vertical="center" wrapText="1"/>
    </xf>
    <xf numFmtId="0" fontId="84" fillId="0" borderId="0" xfId="0" applyFont="1" applyAlignment="1">
      <alignment horizontal="left" vertical="center"/>
    </xf>
    <xf numFmtId="0" fontId="84" fillId="11" borderId="13" xfId="0" applyFont="1" applyFill="1" applyBorder="1" applyAlignment="1">
      <alignment vertical="center"/>
    </xf>
    <xf numFmtId="41" fontId="82" fillId="0" borderId="14" xfId="60" applyFont="1" applyFill="1" applyBorder="1" applyAlignment="1">
      <alignment vertical="center"/>
    </xf>
    <xf numFmtId="49" fontId="82" fillId="0" borderId="14" xfId="60" applyNumberFormat="1" applyFont="1" applyFill="1" applyBorder="1" applyAlignment="1">
      <alignment vertical="center"/>
    </xf>
    <xf numFmtId="49" fontId="82" fillId="0" borderId="13" xfId="60" applyNumberFormat="1" applyFont="1" applyFill="1" applyBorder="1" applyAlignment="1">
      <alignment vertical="center"/>
    </xf>
    <xf numFmtId="0" fontId="82" fillId="0" borderId="0" xfId="0" applyFont="1" applyAlignment="1">
      <alignment horizontal="left" vertical="center"/>
    </xf>
    <xf numFmtId="0" fontId="82" fillId="0" borderId="0" xfId="0" applyFont="1" applyFill="1" applyAlignment="1">
      <alignment horizontal="left" vertical="center"/>
    </xf>
    <xf numFmtId="0" fontId="84" fillId="17" borderId="13" xfId="0" applyFont="1" applyFill="1" applyBorder="1" applyAlignment="1">
      <alignment horizontal="center" vertical="center"/>
    </xf>
    <xf numFmtId="0" fontId="82" fillId="0" borderId="16" xfId="0" applyFont="1" applyFill="1" applyBorder="1" applyAlignment="1">
      <alignment horizontal="left" vertical="center" wrapText="1"/>
    </xf>
    <xf numFmtId="0" fontId="82" fillId="0" borderId="13" xfId="0" applyFont="1" applyFill="1" applyBorder="1" applyAlignment="1">
      <alignment horizontal="left" vertical="center" wrapText="1"/>
    </xf>
    <xf numFmtId="0" fontId="82" fillId="0" borderId="13" xfId="0" applyFont="1" applyFill="1" applyBorder="1" applyAlignment="1">
      <alignment vertical="center" wrapText="1"/>
    </xf>
    <xf numFmtId="0" fontId="84" fillId="0" borderId="13" xfId="0" applyFont="1" applyFill="1" applyBorder="1" applyAlignment="1">
      <alignment vertical="center" wrapText="1"/>
    </xf>
    <xf numFmtId="0" fontId="82"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4" fillId="0" borderId="22" xfId="0" applyFont="1" applyFill="1" applyBorder="1" applyAlignment="1">
      <alignment horizontal="left" vertical="center" wrapText="1"/>
    </xf>
    <xf numFmtId="0" fontId="82"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3"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9"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87" fillId="0" borderId="0" xfId="0" applyFont="1" applyFill="1" applyBorder="1" applyAlignment="1">
      <alignment horizontal="center" vertical="center"/>
    </xf>
    <xf numFmtId="0" fontId="8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50"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14" xfId="58" applyNumberFormat="1" applyFont="1" applyBorder="1" applyAlignment="1">
      <alignment vertical="center"/>
    </xf>
    <xf numFmtId="189" fontId="0" fillId="0" borderId="51" xfId="58" applyNumberFormat="1" applyFont="1" applyBorder="1" applyAlignment="1">
      <alignment vertical="center"/>
    </xf>
    <xf numFmtId="189"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9" fontId="0" fillId="0" borderId="53" xfId="78"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2"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8" applyFont="1" applyBorder="1" applyAlignment="1">
      <alignment vertical="center"/>
    </xf>
    <xf numFmtId="177" fontId="11" fillId="0" borderId="22" xfId="58" applyFont="1" applyFill="1" applyBorder="1" applyAlignment="1" applyProtection="1">
      <alignment horizontal="center" vertical="center" wrapText="1"/>
      <protection/>
    </xf>
    <xf numFmtId="0" fontId="11" fillId="11" borderId="14"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88" fillId="0" borderId="13" xfId="78" applyNumberFormat="1" applyFont="1" applyBorder="1" applyAlignment="1">
      <alignment vertical="center"/>
    </xf>
    <xf numFmtId="9" fontId="84" fillId="11" borderId="13" xfId="78" applyFont="1" applyFill="1" applyBorder="1" applyAlignment="1">
      <alignment horizontal="center" vertical="center" wrapText="1"/>
    </xf>
    <xf numFmtId="9" fontId="82" fillId="0" borderId="0" xfId="78" applyFont="1" applyAlignment="1">
      <alignment vertical="center"/>
    </xf>
    <xf numFmtId="0" fontId="84" fillId="17" borderId="13" xfId="0" applyFont="1" applyFill="1" applyBorder="1" applyAlignment="1">
      <alignment horizontal="left" vertical="center"/>
    </xf>
    <xf numFmtId="0" fontId="84" fillId="0" borderId="13" xfId="0" applyFont="1" applyFill="1" applyBorder="1" applyAlignment="1">
      <alignment horizontal="left" vertical="center"/>
    </xf>
    <xf numFmtId="0" fontId="84" fillId="0" borderId="13" xfId="0" applyFont="1" applyFill="1" applyBorder="1" applyAlignment="1">
      <alignment horizontal="left" vertical="center" wrapText="1"/>
    </xf>
    <xf numFmtId="208" fontId="16" fillId="0" borderId="13" xfId="62" applyNumberFormat="1" applyFont="1" applyBorder="1" applyAlignment="1">
      <alignment vertical="center"/>
    </xf>
    <xf numFmtId="208" fontId="12" fillId="40" borderId="13" xfId="62"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38" borderId="55" xfId="71" applyFont="1" applyFill="1" applyBorder="1" applyAlignment="1" applyProtection="1">
      <alignment vertical="center" wrapText="1"/>
      <protection/>
    </xf>
    <xf numFmtId="0" fontId="11" fillId="38" borderId="56" xfId="71" applyFont="1" applyFill="1" applyBorder="1" applyAlignment="1" applyProtection="1">
      <alignment vertical="center" wrapText="1"/>
      <protection/>
    </xf>
    <xf numFmtId="0" fontId="84" fillId="11" borderId="41" xfId="0" applyFont="1" applyFill="1" applyBorder="1" applyAlignment="1">
      <alignment horizontal="center" vertical="center"/>
    </xf>
    <xf numFmtId="0" fontId="84" fillId="11" borderId="15" xfId="0" applyFont="1" applyFill="1" applyBorder="1" applyAlignment="1">
      <alignment horizontal="center" vertical="center"/>
    </xf>
    <xf numFmtId="0" fontId="84" fillId="0" borderId="13" xfId="0" applyFont="1" applyBorder="1" applyAlignment="1">
      <alignment horizontal="center" vertical="center"/>
    </xf>
    <xf numFmtId="0" fontId="11" fillId="11" borderId="22"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84" fillId="11" borderId="0" xfId="0" applyFont="1" applyFill="1" applyAlignment="1">
      <alignment vertical="center"/>
    </xf>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9" fontId="82" fillId="0" borderId="13" xfId="78" applyFont="1" applyFill="1" applyBorder="1" applyAlignment="1">
      <alignment horizontal="center" vertical="center" wrapText="1"/>
    </xf>
    <xf numFmtId="175" fontId="82" fillId="0" borderId="13" xfId="59" applyFont="1" applyFill="1" applyBorder="1" applyAlignment="1">
      <alignment horizontal="center" vertical="center" wrapText="1"/>
    </xf>
    <xf numFmtId="9" fontId="82" fillId="0" borderId="13" xfId="0" applyNumberFormat="1" applyFont="1" applyBorder="1" applyAlignment="1">
      <alignment horizontal="center" vertical="center"/>
    </xf>
    <xf numFmtId="0" fontId="10" fillId="0" borderId="17" xfId="0" applyFont="1" applyBorder="1" applyAlignment="1">
      <alignment horizontal="center" vertical="center" wrapText="1"/>
    </xf>
    <xf numFmtId="175" fontId="82" fillId="0" borderId="13" xfId="59" applyFont="1" applyFill="1" applyBorder="1" applyAlignment="1">
      <alignment horizontal="center" vertical="center"/>
    </xf>
    <xf numFmtId="1" fontId="82" fillId="0" borderId="13" xfId="0" applyNumberFormat="1" applyFont="1" applyBorder="1" applyAlignment="1">
      <alignment horizontal="center" vertical="center"/>
    </xf>
    <xf numFmtId="1" fontId="82" fillId="0" borderId="13" xfId="59" applyNumberFormat="1" applyFont="1" applyFill="1" applyBorder="1" applyAlignment="1">
      <alignment horizontal="center" vertical="center"/>
    </xf>
    <xf numFmtId="0" fontId="82" fillId="0" borderId="13" xfId="78" applyNumberFormat="1" applyFont="1" applyFill="1" applyBorder="1" applyAlignment="1">
      <alignment horizontal="center" vertical="center" wrapText="1"/>
    </xf>
    <xf numFmtId="0" fontId="82" fillId="38" borderId="22" xfId="0" applyFont="1" applyFill="1" applyBorder="1" applyAlignment="1">
      <alignment horizontal="center" vertical="center" wrapText="1"/>
    </xf>
    <xf numFmtId="9" fontId="82" fillId="0" borderId="13" xfId="0" applyNumberFormat="1" applyFont="1" applyBorder="1" applyAlignment="1">
      <alignment horizontal="center" vertical="center" wrapText="1"/>
    </xf>
    <xf numFmtId="9" fontId="82" fillId="0" borderId="13" xfId="78" applyFont="1" applyFill="1" applyBorder="1" applyAlignment="1">
      <alignment horizontal="center" vertical="center"/>
    </xf>
    <xf numFmtId="0" fontId="82" fillId="38" borderId="13" xfId="0" applyFont="1" applyFill="1" applyBorder="1" applyAlignment="1">
      <alignment horizontal="center" vertical="center" wrapText="1"/>
    </xf>
    <xf numFmtId="0" fontId="0" fillId="0" borderId="0" xfId="0" applyAlignment="1">
      <alignment vertical="center"/>
    </xf>
    <xf numFmtId="0" fontId="11" fillId="0" borderId="0" xfId="71" applyFont="1" applyAlignment="1">
      <alignment horizontal="center" vertical="center" wrapText="1"/>
      <protection/>
    </xf>
    <xf numFmtId="0" fontId="11" fillId="0" borderId="29" xfId="71" applyFont="1" applyBorder="1" applyAlignment="1">
      <alignment horizontal="center" vertical="center" wrapText="1"/>
      <protection/>
    </xf>
    <xf numFmtId="0" fontId="11" fillId="38" borderId="23" xfId="71" applyFont="1" applyFill="1" applyBorder="1" applyAlignment="1">
      <alignment vertical="center" wrapText="1"/>
      <protection/>
    </xf>
    <xf numFmtId="0" fontId="11" fillId="38" borderId="24" xfId="71" applyFont="1" applyFill="1" applyBorder="1" applyAlignment="1">
      <alignment vertical="center" wrapText="1"/>
      <protection/>
    </xf>
    <xf numFmtId="0" fontId="11" fillId="38" borderId="25" xfId="71" applyFont="1" applyFill="1" applyBorder="1" applyAlignment="1">
      <alignment vertical="center" wrapText="1"/>
      <protection/>
    </xf>
    <xf numFmtId="0" fontId="11" fillId="38" borderId="0" xfId="71" applyFont="1" applyFill="1" applyAlignment="1">
      <alignment vertical="center" wrapText="1"/>
      <protection/>
    </xf>
    <xf numFmtId="0" fontId="13" fillId="38" borderId="0" xfId="71" applyFont="1" applyFill="1" applyAlignment="1">
      <alignment vertical="center" wrapText="1"/>
      <protection/>
    </xf>
    <xf numFmtId="0" fontId="11" fillId="38" borderId="26" xfId="71" applyFont="1" applyFill="1" applyBorder="1" applyAlignment="1">
      <alignment vertical="center" wrapText="1"/>
      <protection/>
    </xf>
    <xf numFmtId="0" fontId="10" fillId="38" borderId="26" xfId="71" applyFont="1" applyFill="1" applyBorder="1" applyAlignment="1">
      <alignment vertical="center" wrapText="1"/>
      <protection/>
    </xf>
    <xf numFmtId="0" fontId="10" fillId="38" borderId="27" xfId="71" applyFont="1" applyFill="1" applyBorder="1" applyAlignment="1">
      <alignment vertical="center" wrapText="1"/>
      <protection/>
    </xf>
    <xf numFmtId="0" fontId="11" fillId="38" borderId="28" xfId="71" applyFont="1" applyFill="1" applyBorder="1" applyAlignment="1">
      <alignment vertical="center" wrapText="1"/>
      <protection/>
    </xf>
    <xf numFmtId="0" fontId="10" fillId="38" borderId="0" xfId="71" applyFont="1" applyFill="1" applyAlignment="1">
      <alignment vertical="center" wrapText="1"/>
      <protection/>
    </xf>
    <xf numFmtId="0" fontId="10" fillId="38" borderId="29" xfId="71" applyFont="1" applyFill="1" applyBorder="1" applyAlignment="1">
      <alignment vertical="center" wrapText="1"/>
      <protection/>
    </xf>
    <xf numFmtId="0" fontId="11" fillId="0" borderId="28" xfId="71" applyFont="1" applyBorder="1" applyAlignment="1">
      <alignment vertical="center" wrapText="1"/>
      <protection/>
    </xf>
    <xf numFmtId="0" fontId="11" fillId="0" borderId="0" xfId="71" applyFont="1" applyAlignment="1">
      <alignment vertical="center" wrapText="1"/>
      <protection/>
    </xf>
    <xf numFmtId="0" fontId="87" fillId="0" borderId="0" xfId="0" applyFont="1" applyAlignment="1">
      <alignment horizontal="center" vertical="center"/>
    </xf>
    <xf numFmtId="0" fontId="81" fillId="0" borderId="0" xfId="0" applyFont="1" applyAlignment="1">
      <alignment horizontal="center" vertical="center" wrapText="1"/>
    </xf>
    <xf numFmtId="0" fontId="0" fillId="0" borderId="0" xfId="0" applyAlignment="1">
      <alignment horizontal="center" vertical="center"/>
    </xf>
    <xf numFmtId="0" fontId="13" fillId="0" borderId="0" xfId="71" applyFont="1" applyAlignment="1">
      <alignment vertical="center" wrapText="1"/>
      <protection/>
    </xf>
    <xf numFmtId="0" fontId="10" fillId="0" borderId="0" xfId="71" applyFont="1" applyAlignment="1">
      <alignment vertical="center" wrapText="1"/>
      <protection/>
    </xf>
    <xf numFmtId="0" fontId="10" fillId="0" borderId="29" xfId="71" applyFont="1" applyBorder="1" applyAlignment="1">
      <alignment vertical="center" wrapText="1"/>
      <protection/>
    </xf>
    <xf numFmtId="0" fontId="14" fillId="38" borderId="0" xfId="71" applyFont="1" applyFill="1" applyAlignment="1">
      <alignment horizontal="center" vertical="center" wrapText="1"/>
      <protection/>
    </xf>
    <xf numFmtId="0" fontId="11" fillId="38" borderId="0" xfId="71" applyFont="1" applyFill="1" applyAlignment="1">
      <alignment horizontal="center" vertical="center" wrapText="1"/>
      <protection/>
    </xf>
    <xf numFmtId="0" fontId="14" fillId="0" borderId="0" xfId="71" applyFont="1" applyAlignment="1">
      <alignment horizontal="center" vertical="center" wrapText="1"/>
      <protection/>
    </xf>
    <xf numFmtId="0" fontId="10" fillId="38" borderId="34" xfId="71" applyFont="1" applyFill="1" applyBorder="1" applyAlignment="1">
      <alignment vertical="center" wrapText="1"/>
      <protection/>
    </xf>
    <xf numFmtId="0" fontId="10" fillId="38" borderId="35" xfId="71" applyFont="1" applyFill="1" applyBorder="1" applyAlignment="1">
      <alignment vertical="center" wrapText="1"/>
      <protection/>
    </xf>
    <xf numFmtId="0" fontId="15" fillId="39" borderId="0" xfId="71" applyFont="1" applyFill="1" applyAlignment="1">
      <alignment vertical="center" wrapText="1"/>
      <protection/>
    </xf>
    <xf numFmtId="0" fontId="82" fillId="38" borderId="0" xfId="0" applyFont="1" applyFill="1" applyAlignment="1">
      <alignment vertical="center"/>
    </xf>
    <xf numFmtId="192" fontId="0" fillId="0" borderId="0" xfId="0" applyNumberFormat="1" applyAlignment="1">
      <alignment vertical="center"/>
    </xf>
    <xf numFmtId="0" fontId="10" fillId="38" borderId="28" xfId="71" applyFont="1" applyFill="1" applyBorder="1" applyAlignment="1">
      <alignment vertical="center" wrapText="1"/>
      <protection/>
    </xf>
    <xf numFmtId="0" fontId="11" fillId="5" borderId="46" xfId="71" applyFont="1" applyFill="1" applyBorder="1" applyAlignment="1">
      <alignment horizontal="center" vertical="center" wrapText="1"/>
      <protection/>
    </xf>
    <xf numFmtId="0" fontId="11" fillId="5" borderId="47" xfId="71" applyFont="1" applyFill="1" applyBorder="1" applyAlignment="1">
      <alignment horizontal="center" vertical="center" wrapText="1"/>
      <protection/>
    </xf>
    <xf numFmtId="0" fontId="11" fillId="5" borderId="48" xfId="71" applyFont="1" applyFill="1" applyBorder="1" applyAlignment="1">
      <alignment horizontal="center" vertical="center" wrapText="1"/>
      <protection/>
    </xf>
    <xf numFmtId="0" fontId="11" fillId="38" borderId="0" xfId="71" applyFont="1" applyFill="1" applyAlignment="1">
      <alignment horizontal="left" vertical="center" wrapText="1"/>
      <protection/>
    </xf>
    <xf numFmtId="0" fontId="11" fillId="5" borderId="13" xfId="71" applyFont="1" applyFill="1" applyBorder="1" applyAlignment="1">
      <alignment horizontal="center" vertical="center" wrapText="1"/>
      <protection/>
    </xf>
    <xf numFmtId="0" fontId="11" fillId="0" borderId="37" xfId="71" applyFont="1" applyBorder="1" applyAlignment="1">
      <alignment horizontal="left" vertical="center" wrapText="1"/>
      <protection/>
    </xf>
    <xf numFmtId="0" fontId="11" fillId="0" borderId="22" xfId="71" applyFont="1" applyBorder="1" applyAlignment="1">
      <alignment horizontal="center" vertical="center" wrapText="1"/>
      <protection/>
    </xf>
    <xf numFmtId="0" fontId="11" fillId="0" borderId="16" xfId="71" applyFont="1" applyBorder="1" applyAlignment="1">
      <alignment horizontal="left" vertical="center" wrapText="1"/>
      <protection/>
    </xf>
    <xf numFmtId="0" fontId="11" fillId="11" borderId="38" xfId="71" applyFont="1" applyFill="1" applyBorder="1" applyAlignment="1">
      <alignment horizontal="left" vertical="center" wrapText="1"/>
      <protection/>
    </xf>
    <xf numFmtId="9" fontId="11" fillId="0" borderId="39" xfId="71" applyNumberFormat="1" applyFont="1" applyBorder="1" applyAlignment="1">
      <alignment horizontal="center" vertical="center" wrapText="1"/>
      <protection/>
    </xf>
    <xf numFmtId="9" fontId="11" fillId="0" borderId="0" xfId="71" applyNumberFormat="1" applyFont="1" applyAlignment="1">
      <alignment vertical="center" wrapText="1"/>
      <protection/>
    </xf>
    <xf numFmtId="0" fontId="11" fillId="11" borderId="13" xfId="71" applyFont="1" applyFill="1" applyBorder="1" applyAlignment="1">
      <alignment horizontal="left" vertical="center" wrapText="1"/>
      <protection/>
    </xf>
    <xf numFmtId="9" fontId="11" fillId="0" borderId="14" xfId="71" applyNumberFormat="1" applyFont="1" applyBorder="1" applyAlignment="1">
      <alignment horizontal="center" vertical="center" wrapText="1"/>
      <protection/>
    </xf>
    <xf numFmtId="0" fontId="11" fillId="0" borderId="13" xfId="71" applyFont="1" applyBorder="1" applyAlignment="1">
      <alignment horizontal="left" vertical="center" wrapText="1"/>
      <protection/>
    </xf>
    <xf numFmtId="9" fontId="11" fillId="0" borderId="40" xfId="71" applyNumberFormat="1" applyFont="1" applyBorder="1" applyAlignment="1">
      <alignment horizontal="center" vertical="center" wrapText="1"/>
      <protection/>
    </xf>
    <xf numFmtId="0" fontId="84" fillId="11" borderId="13" xfId="0" applyFont="1" applyFill="1" applyBorder="1" applyAlignment="1">
      <alignment horizontal="center" vertical="center" wrapText="1"/>
    </xf>
    <xf numFmtId="9" fontId="82" fillId="0" borderId="13" xfId="78" applyFont="1" applyBorder="1" applyAlignment="1">
      <alignment horizontal="center" vertical="center" wrapText="1"/>
    </xf>
    <xf numFmtId="0" fontId="89" fillId="0" borderId="13" xfId="0" applyFont="1" applyBorder="1" applyAlignment="1">
      <alignment horizontal="center" vertical="center" wrapText="1"/>
    </xf>
    <xf numFmtId="9" fontId="84" fillId="11" borderId="41" xfId="78" applyFont="1" applyFill="1" applyBorder="1" applyAlignment="1">
      <alignment horizontal="center" vertical="center"/>
    </xf>
    <xf numFmtId="9" fontId="84" fillId="11" borderId="42" xfId="78" applyFont="1" applyFill="1" applyBorder="1" applyAlignment="1">
      <alignment horizontal="center" vertical="center"/>
    </xf>
    <xf numFmtId="9" fontId="84" fillId="11" borderId="0" xfId="78" applyFont="1" applyFill="1" applyBorder="1" applyAlignment="1">
      <alignment horizontal="center" vertical="center"/>
    </xf>
    <xf numFmtId="0" fontId="84" fillId="11" borderId="0" xfId="0" applyFont="1" applyFill="1" applyAlignment="1">
      <alignment horizontal="center" vertical="center"/>
    </xf>
    <xf numFmtId="9" fontId="84" fillId="11" borderId="43" xfId="78" applyFont="1" applyFill="1" applyBorder="1" applyAlignment="1">
      <alignment horizontal="center" vertical="center"/>
    </xf>
    <xf numFmtId="9" fontId="84" fillId="11" borderId="15" xfId="78" applyFont="1" applyFill="1" applyBorder="1" applyAlignment="1">
      <alignment horizontal="center" vertical="center"/>
    </xf>
    <xf numFmtId="9" fontId="84" fillId="11" borderId="44" xfId="78" applyFont="1" applyFill="1" applyBorder="1" applyAlignment="1">
      <alignment horizontal="center" vertical="center"/>
    </xf>
    <xf numFmtId="9" fontId="11" fillId="11" borderId="22" xfId="78" applyFont="1" applyFill="1" applyBorder="1" applyAlignment="1">
      <alignment horizontal="center" vertical="center" wrapText="1"/>
    </xf>
    <xf numFmtId="0" fontId="82" fillId="0" borderId="13" xfId="59" applyNumberFormat="1" applyFont="1" applyBorder="1" applyAlignment="1">
      <alignment horizontal="center" vertical="center" wrapText="1"/>
    </xf>
    <xf numFmtId="9" fontId="82" fillId="0" borderId="13" xfId="78" applyFont="1" applyBorder="1" applyAlignment="1">
      <alignment horizontal="center" vertical="center"/>
    </xf>
    <xf numFmtId="9" fontId="82" fillId="0" borderId="0" xfId="78" applyFont="1" applyAlignment="1">
      <alignment horizontal="center" vertical="center"/>
    </xf>
    <xf numFmtId="175" fontId="82" fillId="0" borderId="13" xfId="59" applyFont="1" applyBorder="1" applyAlignment="1">
      <alignment horizontal="left" vertical="center" wrapText="1"/>
    </xf>
    <xf numFmtId="9" fontId="82" fillId="0" borderId="13" xfId="0" applyNumberFormat="1" applyFont="1" applyBorder="1" applyAlignment="1">
      <alignment vertical="center"/>
    </xf>
    <xf numFmtId="0" fontId="82" fillId="0" borderId="13" xfId="0" applyFont="1" applyBorder="1" applyAlignment="1">
      <alignment vertical="center" wrapText="1"/>
    </xf>
    <xf numFmtId="0" fontId="82" fillId="0" borderId="13" xfId="0" applyFont="1" applyBorder="1" applyAlignment="1">
      <alignment vertical="top" wrapText="1"/>
    </xf>
    <xf numFmtId="0" fontId="82" fillId="0" borderId="13" xfId="0" applyFont="1" applyBorder="1" applyAlignment="1">
      <alignment horizontal="left" vertical="top" wrapText="1"/>
    </xf>
    <xf numFmtId="0" fontId="11" fillId="38" borderId="55" xfId="71" applyFont="1" applyFill="1" applyBorder="1" applyAlignment="1">
      <alignment vertical="center" wrapText="1"/>
      <protection/>
    </xf>
    <xf numFmtId="0" fontId="11" fillId="38" borderId="56" xfId="71" applyFont="1" applyFill="1" applyBorder="1" applyAlignment="1">
      <alignment vertical="center" wrapText="1"/>
      <protection/>
    </xf>
    <xf numFmtId="0" fontId="82" fillId="0" borderId="13" xfId="0" applyFont="1" applyBorder="1" applyAlignment="1">
      <alignment horizontal="justify" vertical="center" wrapText="1"/>
    </xf>
    <xf numFmtId="41" fontId="82" fillId="0" borderId="13" xfId="60" applyFont="1" applyFill="1" applyBorder="1" applyAlignment="1">
      <alignment horizontal="center" vertical="center" wrapText="1"/>
    </xf>
    <xf numFmtId="175" fontId="10" fillId="38" borderId="13" xfId="59" applyFont="1" applyFill="1" applyBorder="1" applyAlignment="1">
      <alignment vertical="center"/>
    </xf>
    <xf numFmtId="0" fontId="10" fillId="38" borderId="13" xfId="0" applyFont="1" applyFill="1" applyBorder="1" applyAlignment="1">
      <alignment vertical="center"/>
    </xf>
    <xf numFmtId="0" fontId="83" fillId="0" borderId="13" xfId="0" applyFont="1" applyBorder="1" applyAlignment="1">
      <alignment horizontal="center" vertical="center"/>
    </xf>
    <xf numFmtId="0" fontId="10" fillId="0" borderId="13" xfId="0" applyFont="1" applyBorder="1" applyAlignment="1">
      <alignment horizontal="justify" vertical="center" wrapText="1"/>
    </xf>
    <xf numFmtId="0" fontId="10" fillId="0" borderId="13" xfId="0" applyFont="1" applyBorder="1" applyAlignment="1">
      <alignment vertical="center"/>
    </xf>
    <xf numFmtId="41" fontId="10" fillId="0" borderId="13" xfId="60" applyFont="1" applyFill="1" applyBorder="1" applyAlignment="1">
      <alignment horizontal="center" vertical="center" wrapText="1"/>
    </xf>
    <xf numFmtId="0" fontId="10" fillId="0" borderId="13" xfId="0" applyFont="1" applyBorder="1" applyAlignment="1">
      <alignment vertical="center" wrapText="1"/>
    </xf>
    <xf numFmtId="175" fontId="10" fillId="0" borderId="13" xfId="59" applyFont="1" applyBorder="1" applyAlignment="1">
      <alignment horizontal="center" vertical="center" wrapText="1"/>
    </xf>
    <xf numFmtId="0" fontId="83" fillId="0" borderId="13" xfId="0" applyFont="1" applyBorder="1" applyAlignment="1">
      <alignment vertical="center"/>
    </xf>
    <xf numFmtId="0" fontId="83" fillId="0" borderId="0" xfId="0" applyFont="1" applyAlignment="1">
      <alignment vertical="center"/>
    </xf>
    <xf numFmtId="0" fontId="10" fillId="0" borderId="13" xfId="0" applyFont="1" applyBorder="1" applyAlignment="1">
      <alignment horizontal="center" vertical="center"/>
    </xf>
    <xf numFmtId="0" fontId="10" fillId="0" borderId="0" xfId="0" applyFont="1" applyAlignment="1">
      <alignment vertical="center"/>
    </xf>
    <xf numFmtId="9" fontId="82" fillId="38" borderId="13" xfId="0" applyNumberFormat="1" applyFont="1" applyFill="1" applyBorder="1" applyAlignment="1">
      <alignment vertical="center"/>
    </xf>
    <xf numFmtId="0" fontId="82" fillId="38" borderId="13" xfId="0" applyFont="1" applyFill="1" applyBorder="1" applyAlignment="1">
      <alignment vertical="center"/>
    </xf>
    <xf numFmtId="9" fontId="10" fillId="38" borderId="13" xfId="79" applyFont="1" applyFill="1" applyBorder="1" applyAlignment="1" applyProtection="1">
      <alignment horizontal="center" vertical="center" wrapText="1"/>
      <protection locked="0"/>
    </xf>
    <xf numFmtId="0" fontId="10" fillId="0" borderId="37" xfId="71" applyFont="1" applyBorder="1" applyAlignment="1">
      <alignment horizontal="center" vertical="center" wrapText="1"/>
      <protection/>
    </xf>
    <xf numFmtId="9" fontId="10" fillId="0" borderId="22" xfId="78" applyFont="1" applyFill="1" applyBorder="1" applyAlignment="1" applyProtection="1">
      <alignment horizontal="center" vertical="center" wrapText="1"/>
      <protection/>
    </xf>
    <xf numFmtId="9" fontId="86" fillId="0" borderId="13" xfId="75" applyNumberFormat="1" applyFont="1" applyBorder="1" applyAlignment="1">
      <alignment horizontal="center" vertical="center"/>
      <protection/>
    </xf>
    <xf numFmtId="9" fontId="11" fillId="0" borderId="13" xfId="71" applyNumberFormat="1" applyFont="1" applyBorder="1" applyAlignment="1">
      <alignment horizontal="center" vertical="center" wrapText="1"/>
      <protection/>
    </xf>
    <xf numFmtId="0" fontId="11" fillId="11" borderId="57" xfId="71" applyFont="1" applyFill="1" applyBorder="1" applyAlignment="1">
      <alignment horizontal="left" vertical="center" wrapText="1"/>
      <protection/>
    </xf>
    <xf numFmtId="9" fontId="10" fillId="11" borderId="57" xfId="78" applyFont="1" applyFill="1" applyBorder="1" applyAlignment="1" applyProtection="1">
      <alignment horizontal="center" vertical="center" wrapText="1"/>
      <protection locked="0"/>
    </xf>
    <xf numFmtId="9" fontId="10" fillId="11" borderId="58" xfId="78" applyFont="1" applyFill="1" applyBorder="1" applyAlignment="1" applyProtection="1">
      <alignment horizontal="center" vertical="center" wrapText="1"/>
      <protection locked="0"/>
    </xf>
    <xf numFmtId="9" fontId="11" fillId="0" borderId="58" xfId="71" applyNumberFormat="1" applyFont="1" applyBorder="1" applyAlignment="1">
      <alignment horizontal="center" vertical="center" wrapText="1"/>
      <protection/>
    </xf>
    <xf numFmtId="189" fontId="0" fillId="0" borderId="0" xfId="58" applyNumberFormat="1" applyFont="1" applyAlignment="1">
      <alignment vertical="center"/>
    </xf>
    <xf numFmtId="189" fontId="0" fillId="0" borderId="0" xfId="58" applyNumberFormat="1" applyFont="1" applyFill="1" applyBorder="1" applyAlignment="1">
      <alignment vertical="center"/>
    </xf>
    <xf numFmtId="189" fontId="15" fillId="39" borderId="0" xfId="58" applyNumberFormat="1" applyFont="1" applyFill="1" applyBorder="1" applyAlignment="1" applyProtection="1">
      <alignment vertical="center" wrapText="1"/>
      <protection/>
    </xf>
    <xf numFmtId="189" fontId="0" fillId="0" borderId="0" xfId="58" applyNumberFormat="1" applyFont="1" applyBorder="1" applyAlignment="1">
      <alignment vertical="center"/>
    </xf>
    <xf numFmtId="189" fontId="0" fillId="0" borderId="16" xfId="58" applyNumberFormat="1" applyFont="1" applyFill="1" applyBorder="1" applyAlignment="1">
      <alignment vertical="center"/>
    </xf>
    <xf numFmtId="189" fontId="0" fillId="0" borderId="0" xfId="58" applyNumberFormat="1" applyFont="1" applyFill="1" applyAlignment="1">
      <alignment vertical="center"/>
    </xf>
    <xf numFmtId="189" fontId="0" fillId="0" borderId="13" xfId="58" applyNumberFormat="1" applyFont="1" applyFill="1" applyBorder="1" applyAlignment="1">
      <alignment vertical="center"/>
    </xf>
    <xf numFmtId="189" fontId="0" fillId="0" borderId="38" xfId="58" applyNumberFormat="1" applyFont="1" applyFill="1" applyBorder="1" applyAlignment="1">
      <alignment vertical="center"/>
    </xf>
    <xf numFmtId="0" fontId="0" fillId="0" borderId="28" xfId="0" applyBorder="1" applyAlignment="1">
      <alignment vertical="center"/>
    </xf>
    <xf numFmtId="9" fontId="82" fillId="11" borderId="38" xfId="80" applyFont="1" applyFill="1" applyBorder="1" applyAlignment="1" applyProtection="1">
      <alignment horizontal="center" vertical="center" wrapText="1"/>
      <protection/>
    </xf>
    <xf numFmtId="9" fontId="81" fillId="0" borderId="28" xfId="78" applyFont="1" applyBorder="1" applyAlignment="1">
      <alignment horizontal="center" vertical="center"/>
    </xf>
    <xf numFmtId="189" fontId="81" fillId="0" borderId="0" xfId="58" applyNumberFormat="1" applyFont="1" applyAlignment="1">
      <alignment vertical="center"/>
    </xf>
    <xf numFmtId="0" fontId="11" fillId="38" borderId="59" xfId="71" applyFont="1" applyFill="1" applyBorder="1" applyAlignment="1">
      <alignment vertical="center" wrapText="1"/>
      <protection/>
    </xf>
    <xf numFmtId="0" fontId="11" fillId="38" borderId="60" xfId="71" applyFont="1" applyFill="1" applyBorder="1" applyAlignment="1">
      <alignment vertical="center" wrapText="1"/>
      <protection/>
    </xf>
    <xf numFmtId="199" fontId="11" fillId="0" borderId="60" xfId="71" applyNumberFormat="1" applyFont="1" applyBorder="1" applyAlignment="1">
      <alignment horizontal="center" vertical="center" wrapText="1"/>
      <protection/>
    </xf>
    <xf numFmtId="199" fontId="11" fillId="0" borderId="61" xfId="71" applyNumberFormat="1" applyFont="1" applyBorder="1" applyAlignment="1">
      <alignment vertical="center" wrapText="1"/>
      <protection/>
    </xf>
    <xf numFmtId="199" fontId="11" fillId="0" borderId="62" xfId="71" applyNumberFormat="1" applyFont="1" applyBorder="1" applyAlignment="1">
      <alignment vertical="center" wrapText="1"/>
      <protection/>
    </xf>
    <xf numFmtId="0" fontId="35" fillId="0" borderId="0" xfId="0" applyFont="1" applyAlignment="1">
      <alignment/>
    </xf>
    <xf numFmtId="189" fontId="35" fillId="0" borderId="0" xfId="58" applyNumberFormat="1" applyFont="1" applyAlignment="1">
      <alignment/>
    </xf>
    <xf numFmtId="9" fontId="10" fillId="38" borderId="16" xfId="79" applyFont="1" applyFill="1" applyBorder="1" applyAlignment="1" applyProtection="1">
      <alignment horizontal="center" vertical="center" wrapText="1"/>
      <protection locked="0"/>
    </xf>
    <xf numFmtId="9" fontId="4" fillId="0" borderId="13" xfId="0" applyNumberFormat="1" applyFont="1" applyBorder="1" applyAlignment="1">
      <alignment vertical="center" wrapText="1"/>
    </xf>
    <xf numFmtId="199" fontId="4" fillId="0" borderId="13" xfId="59" applyNumberFormat="1" applyFont="1" applyFill="1" applyBorder="1" applyAlignment="1">
      <alignment vertical="center" wrapText="1"/>
    </xf>
    <xf numFmtId="199" fontId="4" fillId="0" borderId="13" xfId="0" applyNumberFormat="1" applyFont="1" applyBorder="1" applyAlignment="1">
      <alignment vertical="center" wrapText="1"/>
    </xf>
    <xf numFmtId="175" fontId="4" fillId="0" borderId="13" xfId="59" applyFont="1" applyFill="1" applyBorder="1" applyAlignment="1">
      <alignment vertical="center" wrapText="1"/>
    </xf>
    <xf numFmtId="0" fontId="86" fillId="0" borderId="13" xfId="0" applyFont="1" applyBorder="1" applyAlignment="1">
      <alignment horizontal="left" vertical="center" wrapText="1"/>
    </xf>
    <xf numFmtId="0" fontId="86" fillId="0" borderId="13" xfId="0" applyFont="1" applyBorder="1" applyAlignment="1">
      <alignment horizontal="center" vertical="center" wrapText="1"/>
    </xf>
    <xf numFmtId="0" fontId="10" fillId="0" borderId="22" xfId="71" applyFont="1" applyBorder="1" applyAlignment="1">
      <alignment horizontal="left" vertical="center" wrapText="1"/>
      <protection/>
    </xf>
    <xf numFmtId="0" fontId="82" fillId="0" borderId="0" xfId="0" applyFont="1" applyAlignment="1">
      <alignment vertical="center" wrapText="1"/>
    </xf>
    <xf numFmtId="9" fontId="10" fillId="0" borderId="22" xfId="71" applyNumberFormat="1" applyFont="1" applyBorder="1" applyAlignment="1">
      <alignment horizontal="center" vertical="center" wrapText="1"/>
      <protection/>
    </xf>
    <xf numFmtId="0" fontId="82" fillId="0" borderId="0" xfId="0" applyFont="1" applyAlignment="1">
      <alignment horizontal="justify" vertical="center" wrapText="1"/>
    </xf>
    <xf numFmtId="41" fontId="82" fillId="0" borderId="13" xfId="60" applyFont="1" applyFill="1" applyBorder="1" applyAlignment="1">
      <alignment horizontal="center" vertical="center"/>
    </xf>
    <xf numFmtId="41" fontId="82" fillId="38" borderId="13" xfId="60" applyFont="1" applyFill="1" applyBorder="1" applyAlignment="1">
      <alignment horizontal="center" vertical="center"/>
    </xf>
    <xf numFmtId="41" fontId="82" fillId="38" borderId="13" xfId="60" applyFont="1" applyFill="1" applyBorder="1" applyAlignment="1">
      <alignment horizontal="center" vertical="center" wrapText="1"/>
    </xf>
    <xf numFmtId="41" fontId="82" fillId="38" borderId="16" xfId="60" applyFont="1" applyFill="1" applyBorder="1" applyAlignment="1">
      <alignment horizontal="center" vertical="center" wrapText="1"/>
    </xf>
    <xf numFmtId="0" fontId="82" fillId="38" borderId="13" xfId="0" applyFont="1" applyFill="1" applyBorder="1" applyAlignment="1">
      <alignment horizontal="center" vertical="center"/>
    </xf>
    <xf numFmtId="198" fontId="82" fillId="38" borderId="13" xfId="59" applyNumberFormat="1" applyFont="1" applyFill="1" applyBorder="1" applyAlignment="1">
      <alignment vertical="center"/>
    </xf>
    <xf numFmtId="175" fontId="82" fillId="38" borderId="13" xfId="59" applyFont="1" applyFill="1" applyBorder="1" applyAlignment="1">
      <alignment vertical="center"/>
    </xf>
    <xf numFmtId="9" fontId="82" fillId="38" borderId="13" xfId="78" applyFont="1" applyFill="1" applyBorder="1" applyAlignment="1">
      <alignment vertical="center"/>
    </xf>
    <xf numFmtId="175" fontId="10" fillId="38" borderId="13" xfId="79" applyNumberFormat="1" applyFont="1" applyFill="1" applyBorder="1" applyAlignment="1" applyProtection="1">
      <alignment horizontal="center" vertical="center" wrapText="1"/>
      <protection locked="0"/>
    </xf>
    <xf numFmtId="175" fontId="10" fillId="38" borderId="13" xfId="59" applyFont="1" applyFill="1" applyBorder="1" applyAlignment="1" applyProtection="1">
      <alignment horizontal="center" vertical="center" wrapText="1"/>
      <protection locked="0"/>
    </xf>
    <xf numFmtId="10" fontId="82" fillId="0" borderId="13" xfId="0" applyNumberFormat="1" applyFont="1" applyFill="1" applyBorder="1" applyAlignment="1">
      <alignment vertical="center"/>
    </xf>
    <xf numFmtId="9" fontId="82" fillId="0" borderId="13" xfId="78" applyFont="1" applyFill="1" applyBorder="1" applyAlignment="1">
      <alignment vertical="center"/>
    </xf>
    <xf numFmtId="9" fontId="82" fillId="0" borderId="13" xfId="0" applyNumberFormat="1" applyFont="1" applyFill="1" applyBorder="1" applyAlignment="1">
      <alignment vertical="center"/>
    </xf>
    <xf numFmtId="0" fontId="82" fillId="0" borderId="13" xfId="0" applyFont="1" applyFill="1" applyBorder="1" applyAlignment="1">
      <alignment vertical="center"/>
    </xf>
    <xf numFmtId="9" fontId="10" fillId="0" borderId="13" xfId="78" applyFont="1" applyFill="1" applyBorder="1" applyAlignment="1">
      <alignment vertical="center"/>
    </xf>
    <xf numFmtId="0" fontId="82" fillId="0" borderId="22" xfId="0" applyFont="1" applyBorder="1" applyAlignment="1">
      <alignment vertical="center"/>
    </xf>
    <xf numFmtId="0" fontId="90" fillId="0" borderId="13" xfId="0" applyFont="1" applyBorder="1" applyAlignment="1">
      <alignment horizontal="center" vertical="center" wrapText="1"/>
    </xf>
    <xf numFmtId="9" fontId="90" fillId="0" borderId="13" xfId="78" applyFont="1" applyFill="1" applyBorder="1" applyAlignment="1">
      <alignment horizontal="center" vertical="center" wrapText="1"/>
    </xf>
    <xf numFmtId="175" fontId="90" fillId="0" borderId="13" xfId="59" applyFont="1" applyFill="1" applyBorder="1" applyAlignment="1">
      <alignment horizontal="center" vertical="center" wrapText="1"/>
    </xf>
    <xf numFmtId="189" fontId="0" fillId="0" borderId="0" xfId="58" applyNumberFormat="1" applyFont="1" applyAlignment="1">
      <alignment/>
    </xf>
    <xf numFmtId="14" fontId="0" fillId="0" borderId="0" xfId="58" applyNumberFormat="1" applyFont="1" applyAlignment="1">
      <alignment/>
    </xf>
    <xf numFmtId="9" fontId="0" fillId="0" borderId="0" xfId="78" applyFont="1" applyAlignment="1">
      <alignment/>
    </xf>
    <xf numFmtId="0" fontId="10" fillId="0" borderId="22" xfId="71" applyFont="1" applyBorder="1" applyAlignment="1">
      <alignment horizontal="center" vertical="center" wrapText="1"/>
      <protection/>
    </xf>
    <xf numFmtId="175" fontId="10" fillId="0" borderId="22" xfId="59" applyFont="1" applyFill="1" applyBorder="1" applyAlignment="1" applyProtection="1">
      <alignment horizontal="center" vertical="center" wrapText="1"/>
      <protection/>
    </xf>
    <xf numFmtId="9" fontId="10" fillId="0" borderId="13" xfId="0" applyNumberFormat="1" applyFont="1" applyFill="1" applyBorder="1" applyAlignment="1">
      <alignment vertical="center"/>
    </xf>
    <xf numFmtId="0" fontId="84" fillId="11" borderId="13" xfId="0" applyFont="1" applyFill="1" applyBorder="1" applyAlignment="1">
      <alignment horizontal="center" vertical="center" wrapText="1"/>
    </xf>
    <xf numFmtId="0" fontId="19" fillId="0" borderId="37" xfId="71" applyFont="1" applyFill="1" applyBorder="1" applyAlignment="1">
      <alignment horizontal="center" vertical="center" wrapText="1"/>
      <protection/>
    </xf>
    <xf numFmtId="9" fontId="11" fillId="0" borderId="22" xfId="78" applyFont="1" applyBorder="1" applyAlignment="1">
      <alignment horizontal="center" vertical="center" wrapText="1"/>
    </xf>
    <xf numFmtId="0" fontId="82" fillId="0" borderId="13" xfId="0" applyFont="1" applyFill="1" applyBorder="1" applyAlignment="1">
      <alignment horizontal="center" vertical="center" wrapText="1"/>
    </xf>
    <xf numFmtId="0" fontId="83" fillId="0" borderId="13" xfId="0" applyFont="1" applyFill="1" applyBorder="1" applyAlignment="1">
      <alignment horizontal="center" vertical="center"/>
    </xf>
    <xf numFmtId="0" fontId="10" fillId="0" borderId="13" xfId="0" applyFont="1" applyFill="1" applyBorder="1" applyAlignment="1">
      <alignment horizontal="center" vertical="center"/>
    </xf>
    <xf numFmtId="41" fontId="10" fillId="38" borderId="13" xfId="60" applyFont="1" applyFill="1" applyBorder="1" applyAlignment="1">
      <alignment horizontal="center" vertical="center"/>
    </xf>
    <xf numFmtId="9" fontId="10" fillId="38" borderId="13" xfId="78" applyFont="1" applyFill="1" applyBorder="1" applyAlignment="1">
      <alignment horizontal="center" vertical="center"/>
    </xf>
    <xf numFmtId="0" fontId="10" fillId="38" borderId="13" xfId="0" applyFont="1" applyFill="1" applyBorder="1" applyAlignment="1">
      <alignment horizontal="center" vertical="center"/>
    </xf>
    <xf numFmtId="0" fontId="90" fillId="0" borderId="13" xfId="0" applyFont="1" applyBorder="1" applyAlignment="1">
      <alignment horizontal="justify" vertical="center" wrapText="1"/>
    </xf>
    <xf numFmtId="175" fontId="90" fillId="0" borderId="13" xfId="59" applyFont="1" applyFill="1" applyBorder="1" applyAlignment="1">
      <alignment horizontal="justify" vertical="center" wrapText="1"/>
    </xf>
    <xf numFmtId="189" fontId="0" fillId="0" borderId="20" xfId="58" applyNumberFormat="1" applyFont="1" applyFill="1" applyBorder="1" applyAlignment="1">
      <alignment vertical="center"/>
    </xf>
    <xf numFmtId="189" fontId="11" fillId="38" borderId="0" xfId="71" applyNumberFormat="1" applyFont="1" applyFill="1" applyAlignment="1">
      <alignment horizontal="left" vertical="center" wrapText="1"/>
      <protection/>
    </xf>
    <xf numFmtId="189" fontId="11" fillId="38" borderId="0" xfId="58" applyNumberFormat="1" applyFont="1" applyFill="1" applyAlignment="1">
      <alignment horizontal="left" vertical="center" wrapText="1"/>
    </xf>
    <xf numFmtId="10" fontId="10" fillId="38" borderId="13" xfId="79" applyNumberFormat="1" applyFont="1" applyFill="1" applyBorder="1" applyAlignment="1" applyProtection="1">
      <alignment horizontal="center" vertical="center" wrapText="1"/>
      <protection locked="0"/>
    </xf>
    <xf numFmtId="0" fontId="11" fillId="11" borderId="22" xfId="0" applyFont="1" applyFill="1" applyBorder="1" applyAlignment="1">
      <alignment horizontal="center" vertical="center" wrapText="1"/>
    </xf>
    <xf numFmtId="0" fontId="84" fillId="11" borderId="13" xfId="0" applyFont="1" applyFill="1" applyBorder="1" applyAlignment="1">
      <alignment horizontal="center" vertical="center" wrapText="1"/>
    </xf>
    <xf numFmtId="10" fontId="10" fillId="11" borderId="13" xfId="78" applyNumberFormat="1" applyFont="1" applyFill="1" applyBorder="1" applyAlignment="1" applyProtection="1">
      <alignment horizontal="center" vertical="center" wrapText="1"/>
      <protection locked="0"/>
    </xf>
    <xf numFmtId="10" fontId="82" fillId="0" borderId="13" xfId="78" applyNumberFormat="1" applyFont="1" applyBorder="1" applyAlignment="1">
      <alignment vertical="center"/>
    </xf>
    <xf numFmtId="0" fontId="82" fillId="0" borderId="13" xfId="78" applyNumberFormat="1" applyFont="1" applyBorder="1" applyAlignment="1">
      <alignment vertical="center" wrapText="1"/>
    </xf>
    <xf numFmtId="0" fontId="86" fillId="38" borderId="13" xfId="0" applyFont="1" applyFill="1" applyBorder="1" applyAlignment="1">
      <alignment vertical="center" wrapText="1"/>
    </xf>
    <xf numFmtId="9" fontId="82" fillId="0" borderId="13" xfId="78" applyFont="1" applyBorder="1" applyAlignment="1">
      <alignment vertical="center" wrapText="1"/>
    </xf>
    <xf numFmtId="0" fontId="0" fillId="0" borderId="0" xfId="0" applyAlignment="1">
      <alignment vertical="center" wrapText="1"/>
    </xf>
    <xf numFmtId="9" fontId="82" fillId="38" borderId="13" xfId="78" applyFont="1" applyFill="1" applyBorder="1" applyAlignment="1">
      <alignment horizontal="left" vertical="center" wrapText="1"/>
    </xf>
    <xf numFmtId="0" fontId="82" fillId="38" borderId="13" xfId="0" applyFont="1" applyFill="1" applyBorder="1" applyAlignment="1">
      <alignment horizontal="left" vertical="center" wrapText="1"/>
    </xf>
    <xf numFmtId="0" fontId="10" fillId="0" borderId="13" xfId="78" applyNumberFormat="1" applyFont="1" applyBorder="1" applyAlignment="1">
      <alignment horizontal="center" vertical="center"/>
    </xf>
    <xf numFmtId="9" fontId="10" fillId="11" borderId="38" xfId="80"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0" fontId="84" fillId="11" borderId="13" xfId="0" applyFont="1" applyFill="1" applyBorder="1" applyAlignment="1">
      <alignment horizontal="center" vertical="center" wrapText="1"/>
    </xf>
    <xf numFmtId="0" fontId="82" fillId="0" borderId="13" xfId="0" applyFont="1" applyBorder="1" applyAlignment="1">
      <alignment horizontal="left" vertical="center"/>
    </xf>
    <xf numFmtId="9" fontId="10" fillId="38" borderId="13" xfId="78" applyFont="1" applyFill="1" applyBorder="1" applyAlignment="1">
      <alignment vertical="center" wrapText="1"/>
    </xf>
    <xf numFmtId="9" fontId="10" fillId="0" borderId="13" xfId="78" applyFont="1" applyBorder="1" applyAlignment="1">
      <alignment vertical="center" wrapText="1"/>
    </xf>
    <xf numFmtId="0" fontId="91" fillId="0" borderId="0" xfId="0" applyFont="1" applyAlignment="1">
      <alignment horizontal="center" vertical="center" wrapText="1"/>
    </xf>
    <xf numFmtId="0" fontId="10" fillId="0" borderId="13" xfId="78" applyNumberFormat="1" applyFont="1" applyBorder="1" applyAlignment="1">
      <alignment vertical="center" wrapText="1"/>
    </xf>
    <xf numFmtId="0" fontId="10" fillId="0" borderId="13" xfId="0" applyFont="1" applyBorder="1" applyAlignment="1">
      <alignment horizontal="left" vertical="center" wrapText="1"/>
    </xf>
    <xf numFmtId="0" fontId="83" fillId="0" borderId="13" xfId="0" applyFont="1" applyFill="1" applyBorder="1" applyAlignment="1">
      <alignment vertical="center"/>
    </xf>
    <xf numFmtId="0" fontId="10" fillId="0" borderId="13" xfId="0" applyFont="1" applyFill="1" applyBorder="1" applyAlignment="1">
      <alignment vertical="center"/>
    </xf>
    <xf numFmtId="175" fontId="4" fillId="0" borderId="13" xfId="59" applyFont="1" applyFill="1" applyBorder="1" applyAlignment="1">
      <alignment horizontal="center" vertical="center" wrapText="1"/>
    </xf>
    <xf numFmtId="9" fontId="4" fillId="0" borderId="13" xfId="0" applyNumberFormat="1" applyFont="1" applyBorder="1" applyAlignment="1">
      <alignment horizontal="center" vertical="center" wrapText="1"/>
    </xf>
    <xf numFmtId="199" fontId="4" fillId="0" borderId="13" xfId="59" applyNumberFormat="1" applyFont="1" applyFill="1" applyBorder="1" applyAlignment="1">
      <alignment horizontal="center" vertical="center" wrapText="1"/>
    </xf>
    <xf numFmtId="189" fontId="0" fillId="0" borderId="13" xfId="58" applyNumberFormat="1" applyFont="1" applyBorder="1" applyAlignment="1">
      <alignment/>
    </xf>
    <xf numFmtId="189" fontId="81" fillId="0" borderId="13" xfId="58" applyNumberFormat="1" applyFont="1" applyBorder="1" applyAlignment="1">
      <alignment/>
    </xf>
    <xf numFmtId="189" fontId="81" fillId="0" borderId="13" xfId="58" applyNumberFormat="1" applyFont="1" applyBorder="1" applyAlignment="1">
      <alignment horizontal="center"/>
    </xf>
    <xf numFmtId="189" fontId="0" fillId="0" borderId="0" xfId="58" applyNumberFormat="1" applyFont="1" applyAlignment="1">
      <alignment/>
    </xf>
    <xf numFmtId="189" fontId="0" fillId="0" borderId="0" xfId="0" applyNumberFormat="1" applyAlignment="1">
      <alignment/>
    </xf>
    <xf numFmtId="0" fontId="11" fillId="5" borderId="13" xfId="71" applyFont="1" applyFill="1" applyBorder="1" applyAlignment="1">
      <alignment horizontal="center" vertical="center" wrapText="1"/>
      <protection/>
    </xf>
    <xf numFmtId="9" fontId="11" fillId="0" borderId="38" xfId="71" applyNumberFormat="1" applyFont="1" applyBorder="1" applyAlignment="1">
      <alignment horizontal="center" vertical="center" wrapText="1"/>
      <protection/>
    </xf>
    <xf numFmtId="189" fontId="0" fillId="3" borderId="0" xfId="58" applyNumberFormat="1" applyFont="1" applyFill="1" applyAlignment="1">
      <alignment/>
    </xf>
    <xf numFmtId="189" fontId="0" fillId="42" borderId="0" xfId="58" applyNumberFormat="1" applyFont="1" applyFill="1" applyAlignment="1">
      <alignment/>
    </xf>
    <xf numFmtId="10" fontId="0" fillId="0" borderId="0" xfId="78" applyNumberFormat="1" applyFont="1" applyAlignment="1">
      <alignment/>
    </xf>
    <xf numFmtId="0" fontId="81" fillId="0" borderId="0" xfId="0" applyFont="1" applyAlignment="1">
      <alignment/>
    </xf>
    <xf numFmtId="9" fontId="81" fillId="0" borderId="0" xfId="78" applyFont="1" applyAlignment="1">
      <alignment/>
    </xf>
    <xf numFmtId="199" fontId="81" fillId="0" borderId="0" xfId="59" applyNumberFormat="1" applyFont="1" applyAlignment="1">
      <alignment/>
    </xf>
    <xf numFmtId="0" fontId="81" fillId="0" borderId="0" xfId="0" applyFont="1" applyAlignment="1">
      <alignment horizontal="center"/>
    </xf>
    <xf numFmtId="199" fontId="0" fillId="0" borderId="0" xfId="0" applyNumberFormat="1" applyAlignment="1">
      <alignment/>
    </xf>
    <xf numFmtId="43" fontId="0" fillId="0" borderId="0" xfId="0" applyNumberFormat="1" applyAlignment="1">
      <alignment/>
    </xf>
    <xf numFmtId="9" fontId="81" fillId="29" borderId="0" xfId="78" applyFont="1" applyFill="1" applyAlignment="1">
      <alignment/>
    </xf>
    <xf numFmtId="199" fontId="81" fillId="43" borderId="0" xfId="59" applyNumberFormat="1" applyFont="1" applyFill="1" applyAlignment="1">
      <alignment/>
    </xf>
    <xf numFmtId="10" fontId="0" fillId="0" borderId="0" xfId="78" applyNumberFormat="1" applyFont="1" applyAlignment="1">
      <alignment/>
    </xf>
    <xf numFmtId="0" fontId="92" fillId="0" borderId="0" xfId="0" applyFont="1" applyAlignment="1">
      <alignment/>
    </xf>
    <xf numFmtId="2" fontId="82" fillId="0" borderId="13" xfId="0" applyNumberFormat="1" applyFont="1" applyBorder="1" applyAlignment="1">
      <alignment vertical="center"/>
    </xf>
    <xf numFmtId="10" fontId="0" fillId="0" borderId="0" xfId="78" applyNumberFormat="1" applyFont="1" applyAlignment="1">
      <alignment/>
    </xf>
    <xf numFmtId="0" fontId="84" fillId="11" borderId="13" xfId="0" applyFont="1" applyFill="1" applyBorder="1" applyAlignment="1">
      <alignment horizontal="center" vertical="center" wrapText="1"/>
    </xf>
    <xf numFmtId="189" fontId="0" fillId="0" borderId="0" xfId="58" applyNumberFormat="1" applyFont="1" applyAlignment="1">
      <alignment/>
    </xf>
    <xf numFmtId="0" fontId="10" fillId="0" borderId="13" xfId="78" applyNumberFormat="1" applyFont="1" applyBorder="1" applyAlignment="1">
      <alignment horizontal="center" vertical="center" wrapText="1"/>
    </xf>
    <xf numFmtId="0" fontId="86" fillId="0" borderId="13" xfId="0" applyFont="1" applyBorder="1" applyAlignment="1">
      <alignment vertical="center" wrapText="1"/>
    </xf>
    <xf numFmtId="9" fontId="10" fillId="0" borderId="13" xfId="78" applyFont="1" applyBorder="1" applyAlignment="1">
      <alignment vertical="center"/>
    </xf>
    <xf numFmtId="0" fontId="82" fillId="38" borderId="13" xfId="78" applyNumberFormat="1" applyFont="1" applyFill="1" applyBorder="1" applyAlignment="1">
      <alignment vertical="center" wrapText="1"/>
    </xf>
    <xf numFmtId="9" fontId="10" fillId="0" borderId="13" xfId="78" applyFont="1" applyFill="1" applyBorder="1" applyAlignment="1">
      <alignment vertical="center" wrapText="1"/>
    </xf>
    <xf numFmtId="9" fontId="10" fillId="0" borderId="13" xfId="78" applyFont="1" applyFill="1" applyBorder="1" applyAlignment="1">
      <alignment horizontal="center" vertical="center" wrapText="1"/>
    </xf>
    <xf numFmtId="9" fontId="19" fillId="0" borderId="13" xfId="78" applyFont="1" applyBorder="1" applyAlignment="1">
      <alignment vertical="center" wrapText="1"/>
    </xf>
    <xf numFmtId="9" fontId="19" fillId="0" borderId="13" xfId="78" applyFont="1" applyFill="1" applyBorder="1" applyAlignment="1">
      <alignment horizontal="center" vertical="center" wrapText="1"/>
    </xf>
    <xf numFmtId="0" fontId="10" fillId="38" borderId="13" xfId="78" applyNumberFormat="1" applyFont="1" applyFill="1" applyBorder="1" applyAlignment="1">
      <alignment vertical="center" wrapText="1"/>
    </xf>
    <xf numFmtId="0" fontId="16" fillId="0" borderId="13" xfId="78" applyNumberFormat="1" applyFont="1" applyBorder="1" applyAlignment="1">
      <alignment horizontal="justify" vertical="top" wrapText="1"/>
    </xf>
    <xf numFmtId="0" fontId="82" fillId="0" borderId="13" xfId="78" applyNumberFormat="1" applyFont="1" applyBorder="1" applyAlignment="1">
      <alignment horizontal="justify" vertical="top" wrapText="1"/>
    </xf>
    <xf numFmtId="0" fontId="22" fillId="11" borderId="13" xfId="0" applyFont="1" applyFill="1" applyBorder="1" applyAlignment="1">
      <alignment horizontal="center" vertical="center" wrapText="1"/>
    </xf>
    <xf numFmtId="9" fontId="82" fillId="43" borderId="13" xfId="0" applyNumberFormat="1" applyFont="1" applyFill="1" applyBorder="1" applyAlignment="1">
      <alignment horizontal="center" vertical="center"/>
    </xf>
    <xf numFmtId="9" fontId="0" fillId="0" borderId="40" xfId="78" applyFont="1" applyBorder="1" applyAlignment="1">
      <alignment horizontal="center" vertical="center"/>
    </xf>
    <xf numFmtId="9" fontId="0" fillId="0" borderId="21" xfId="78" applyFont="1" applyBorder="1" applyAlignment="1">
      <alignment horizontal="center" vertical="center"/>
    </xf>
    <xf numFmtId="9" fontId="0" fillId="0" borderId="52" xfId="78" applyFont="1" applyBorder="1" applyAlignment="1">
      <alignment horizontal="center" vertical="center"/>
    </xf>
    <xf numFmtId="0" fontId="82" fillId="0" borderId="13" xfId="0" applyFont="1" applyBorder="1" applyAlignment="1">
      <alignment horizontal="center" vertical="center"/>
    </xf>
    <xf numFmtId="0" fontId="82" fillId="0" borderId="13" xfId="0" applyFont="1" applyBorder="1" applyAlignment="1">
      <alignment horizontal="center" vertical="center"/>
    </xf>
    <xf numFmtId="9" fontId="82" fillId="0" borderId="13" xfId="78" applyFont="1" applyBorder="1" applyAlignment="1">
      <alignment horizontal="center" vertical="center"/>
    </xf>
    <xf numFmtId="10" fontId="82" fillId="0" borderId="13" xfId="0" applyNumberFormat="1" applyFont="1" applyBorder="1" applyAlignment="1">
      <alignment vertical="center"/>
    </xf>
    <xf numFmtId="0" fontId="86" fillId="0" borderId="13" xfId="78" applyNumberFormat="1" applyFont="1" applyFill="1" applyBorder="1" applyAlignment="1">
      <alignment horizontal="left" vertical="center" wrapText="1"/>
    </xf>
    <xf numFmtId="189" fontId="82" fillId="0" borderId="13" xfId="58" applyNumberFormat="1" applyFont="1" applyBorder="1" applyAlignment="1">
      <alignment vertical="center"/>
    </xf>
    <xf numFmtId="0" fontId="86" fillId="38" borderId="13" xfId="78" applyNumberFormat="1" applyFont="1" applyFill="1" applyBorder="1" applyAlignment="1">
      <alignment horizontal="center" vertical="center"/>
    </xf>
    <xf numFmtId="0" fontId="86" fillId="0" borderId="13" xfId="78" applyNumberFormat="1" applyFont="1" applyBorder="1" applyAlignment="1">
      <alignment horizontal="center" vertical="center"/>
    </xf>
    <xf numFmtId="9" fontId="82" fillId="0" borderId="13" xfId="0" applyNumberFormat="1" applyFont="1" applyFill="1" applyBorder="1" applyAlignment="1">
      <alignment horizontal="center" vertical="center"/>
    </xf>
    <xf numFmtId="0" fontId="86" fillId="0" borderId="13" xfId="0" applyFont="1" applyFill="1" applyBorder="1" applyAlignment="1">
      <alignment vertical="center" wrapText="1"/>
    </xf>
    <xf numFmtId="0" fontId="86" fillId="0" borderId="13" xfId="78" applyNumberFormat="1" applyFont="1" applyFill="1" applyBorder="1" applyAlignment="1">
      <alignment vertical="center" wrapText="1"/>
    </xf>
    <xf numFmtId="0" fontId="82" fillId="0" borderId="13" xfId="78" applyNumberFormat="1" applyFont="1" applyFill="1" applyBorder="1" applyAlignment="1">
      <alignment vertical="center" wrapText="1"/>
    </xf>
    <xf numFmtId="0" fontId="86" fillId="0" borderId="13" xfId="78" applyNumberFormat="1" applyFont="1" applyFill="1" applyBorder="1" applyAlignment="1">
      <alignment horizontal="center" vertical="center"/>
    </xf>
    <xf numFmtId="189" fontId="0" fillId="43" borderId="0" xfId="58" applyNumberFormat="1" applyFont="1" applyFill="1" applyAlignment="1">
      <alignment/>
    </xf>
    <xf numFmtId="189" fontId="0" fillId="37" borderId="0" xfId="58" applyNumberFormat="1" applyFont="1" applyFill="1" applyAlignment="1">
      <alignment/>
    </xf>
    <xf numFmtId="2" fontId="10" fillId="0" borderId="37" xfId="71" applyNumberFormat="1" applyFont="1" applyFill="1" applyBorder="1" applyAlignment="1" applyProtection="1">
      <alignment vertical="center" wrapText="1"/>
      <protection/>
    </xf>
    <xf numFmtId="0" fontId="0" fillId="0" borderId="63" xfId="0" applyFont="1" applyFill="1" applyBorder="1" applyAlignment="1">
      <alignment vertical="center" wrapText="1"/>
    </xf>
    <xf numFmtId="2" fontId="10" fillId="0" borderId="22" xfId="71" applyNumberFormat="1" applyFont="1" applyFill="1" applyBorder="1" applyAlignment="1" applyProtection="1">
      <alignment horizontal="center" vertical="center" wrapText="1"/>
      <protection/>
    </xf>
    <xf numFmtId="2" fontId="10" fillId="0" borderId="57" xfId="71" applyNumberFormat="1" applyFont="1" applyFill="1" applyBorder="1" applyAlignment="1" applyProtection="1">
      <alignment horizontal="center" vertical="center" wrapText="1"/>
      <protection/>
    </xf>
    <xf numFmtId="9" fontId="83" fillId="0" borderId="64" xfId="71" applyNumberFormat="1" applyFont="1" applyFill="1" applyBorder="1" applyAlignment="1" applyProtection="1">
      <alignment horizontal="center" vertical="center" wrapText="1"/>
      <protection/>
    </xf>
    <xf numFmtId="9" fontId="83" fillId="0" borderId="41" xfId="71" applyNumberFormat="1" applyFont="1" applyFill="1" applyBorder="1" applyAlignment="1" applyProtection="1">
      <alignment horizontal="center" vertical="center" wrapText="1"/>
      <protection/>
    </xf>
    <xf numFmtId="9" fontId="83" fillId="0" borderId="65" xfId="71" applyNumberFormat="1" applyFont="1" applyFill="1" applyBorder="1" applyAlignment="1" applyProtection="1">
      <alignment horizontal="center" vertical="center" wrapText="1"/>
      <protection/>
    </xf>
    <xf numFmtId="9" fontId="83" fillId="0" borderId="58" xfId="71" applyNumberFormat="1" applyFont="1" applyFill="1" applyBorder="1" applyAlignment="1" applyProtection="1">
      <alignment horizontal="center" vertical="center" wrapText="1"/>
      <protection/>
    </xf>
    <xf numFmtId="9" fontId="83" fillId="0" borderId="34" xfId="71" applyNumberFormat="1" applyFont="1" applyFill="1" applyBorder="1" applyAlignment="1" applyProtection="1">
      <alignment horizontal="center" vertical="center" wrapText="1"/>
      <protection/>
    </xf>
    <xf numFmtId="9" fontId="83" fillId="0" borderId="35" xfId="71" applyNumberFormat="1" applyFont="1" applyFill="1" applyBorder="1" applyAlignment="1" applyProtection="1">
      <alignment horizontal="center" vertical="center" wrapText="1"/>
      <protection/>
    </xf>
    <xf numFmtId="2" fontId="10" fillId="0" borderId="20" xfId="71" applyNumberFormat="1" applyFont="1" applyFill="1" applyBorder="1" applyAlignment="1" applyProtection="1">
      <alignment vertical="center" wrapText="1"/>
      <protection/>
    </xf>
    <xf numFmtId="2" fontId="10" fillId="0" borderId="16" xfId="71" applyNumberFormat="1" applyFont="1" applyFill="1" applyBorder="1" applyAlignment="1" applyProtection="1">
      <alignment horizontal="center" vertical="center" wrapText="1"/>
      <protection/>
    </xf>
    <xf numFmtId="9" fontId="83" fillId="0" borderId="66" xfId="71" applyNumberFormat="1" applyFont="1" applyFill="1" applyBorder="1" applyAlignment="1" applyProtection="1">
      <alignment horizontal="center" vertical="center" wrapText="1"/>
      <protection/>
    </xf>
    <xf numFmtId="9" fontId="83" fillId="0" borderId="0" xfId="71" applyNumberFormat="1" applyFont="1" applyFill="1" applyBorder="1" applyAlignment="1" applyProtection="1">
      <alignment horizontal="center" vertical="center" wrapText="1"/>
      <protection/>
    </xf>
    <xf numFmtId="9" fontId="83" fillId="0" borderId="29" xfId="71"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0" fontId="11" fillId="5" borderId="67" xfId="7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68"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69" xfId="71" applyFont="1" applyFill="1" applyBorder="1" applyAlignment="1" applyProtection="1">
      <alignment horizontal="center" vertical="center" wrapText="1"/>
      <protection/>
    </xf>
    <xf numFmtId="0" fontId="11" fillId="5" borderId="59" xfId="71" applyFont="1" applyFill="1" applyBorder="1" applyAlignment="1" applyProtection="1">
      <alignment horizontal="center" vertical="center" wrapText="1"/>
      <protection/>
    </xf>
    <xf numFmtId="0" fontId="11" fillId="5" borderId="60" xfId="71" applyFont="1" applyFill="1" applyBorder="1" applyAlignment="1" applyProtection="1">
      <alignment horizontal="center" vertical="center" wrapText="1"/>
      <protection/>
    </xf>
    <xf numFmtId="0" fontId="11" fillId="5" borderId="62"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70"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vertical="center" wrapText="1"/>
      <protection/>
    </xf>
    <xf numFmtId="2" fontId="10" fillId="0" borderId="54" xfId="71" applyNumberFormat="1" applyFont="1" applyFill="1" applyBorder="1" applyAlignment="1" applyProtection="1">
      <alignment horizontal="center" vertical="center" wrapText="1"/>
      <protection/>
    </xf>
    <xf numFmtId="9" fontId="83" fillId="0" borderId="64" xfId="71" applyNumberFormat="1" applyFont="1" applyFill="1" applyBorder="1" applyAlignment="1" applyProtection="1">
      <alignment horizontal="left" vertical="center" wrapText="1"/>
      <protection/>
    </xf>
    <xf numFmtId="9" fontId="83" fillId="0" borderId="41" xfId="71" applyNumberFormat="1" applyFont="1" applyFill="1" applyBorder="1" applyAlignment="1" applyProtection="1">
      <alignment horizontal="left" vertical="center" wrapText="1"/>
      <protection/>
    </xf>
    <xf numFmtId="9" fontId="83" fillId="0" borderId="65" xfId="71" applyNumberFormat="1" applyFont="1" applyFill="1" applyBorder="1" applyAlignment="1" applyProtection="1">
      <alignment horizontal="left" vertical="center" wrapText="1"/>
      <protection/>
    </xf>
    <xf numFmtId="9" fontId="83" fillId="0" borderId="66" xfId="71" applyNumberFormat="1" applyFont="1" applyFill="1" applyBorder="1" applyAlignment="1" applyProtection="1">
      <alignment horizontal="left" vertical="center" wrapText="1"/>
      <protection/>
    </xf>
    <xf numFmtId="9" fontId="83" fillId="0" borderId="0" xfId="71" applyNumberFormat="1" applyFont="1" applyFill="1" applyBorder="1" applyAlignment="1" applyProtection="1">
      <alignment horizontal="left" vertical="center" wrapText="1"/>
      <protection/>
    </xf>
    <xf numFmtId="9" fontId="83" fillId="0" borderId="29" xfId="71" applyNumberFormat="1" applyFont="1" applyFill="1" applyBorder="1" applyAlignment="1" applyProtection="1">
      <alignment horizontal="left" vertical="center" wrapText="1"/>
      <protection/>
    </xf>
    <xf numFmtId="0" fontId="11" fillId="0" borderId="37" xfId="71" applyFont="1" applyFill="1" applyBorder="1" applyAlignment="1" applyProtection="1">
      <alignment horizontal="center" vertical="center" wrapText="1"/>
      <protection/>
    </xf>
    <xf numFmtId="0" fontId="11" fillId="0" borderId="6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57" xfId="71" applyFont="1" applyFill="1" applyBorder="1" applyAlignment="1" applyProtection="1">
      <alignment horizontal="center" vertical="center" wrapText="1"/>
      <protection/>
    </xf>
    <xf numFmtId="9" fontId="83" fillId="0" borderId="64" xfId="80" applyFont="1" applyFill="1" applyBorder="1" applyAlignment="1" applyProtection="1">
      <alignment horizontal="center" vertical="center" wrapText="1"/>
      <protection/>
    </xf>
    <xf numFmtId="9" fontId="83" fillId="0" borderId="41" xfId="80" applyFont="1" applyFill="1" applyBorder="1" applyAlignment="1" applyProtection="1">
      <alignment horizontal="center" vertical="center" wrapText="1"/>
      <protection/>
    </xf>
    <xf numFmtId="9" fontId="83" fillId="0" borderId="42" xfId="80" applyFont="1" applyFill="1" applyBorder="1" applyAlignment="1" applyProtection="1">
      <alignment horizontal="center" vertical="center" wrapText="1"/>
      <protection/>
    </xf>
    <xf numFmtId="9" fontId="83" fillId="0" borderId="58" xfId="80" applyFont="1" applyFill="1" applyBorder="1" applyAlignment="1" applyProtection="1">
      <alignment horizontal="center" vertical="center" wrapText="1"/>
      <protection/>
    </xf>
    <xf numFmtId="9" fontId="83" fillId="0" borderId="34" xfId="80" applyFont="1" applyFill="1" applyBorder="1" applyAlignment="1" applyProtection="1">
      <alignment horizontal="center" vertical="center" wrapText="1"/>
      <protection/>
    </xf>
    <xf numFmtId="9" fontId="83" fillId="0" borderId="71" xfId="80" applyFont="1" applyFill="1" applyBorder="1" applyAlignment="1" applyProtection="1">
      <alignment horizontal="center" vertical="center" wrapText="1"/>
      <protection/>
    </xf>
    <xf numFmtId="9" fontId="83" fillId="0" borderId="65" xfId="80" applyFont="1" applyFill="1" applyBorder="1" applyAlignment="1" applyProtection="1">
      <alignment horizontal="center" vertical="center" wrapText="1"/>
      <protection/>
    </xf>
    <xf numFmtId="9" fontId="83" fillId="0" borderId="35" xfId="80"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3" fontId="11" fillId="0" borderId="64"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83" fillId="0" borderId="13" xfId="71" applyFont="1" applyFill="1" applyBorder="1" applyAlignment="1" applyProtection="1">
      <alignment horizontal="left" vertical="center" wrapText="1"/>
      <protection/>
    </xf>
    <xf numFmtId="0" fontId="83" fillId="0" borderId="21" xfId="71" applyFont="1" applyFill="1" applyBorder="1" applyAlignment="1" applyProtection="1">
      <alignment horizontal="left" vertical="center" wrapText="1"/>
      <protection/>
    </xf>
    <xf numFmtId="0" fontId="11" fillId="0" borderId="67" xfId="71" applyFont="1" applyFill="1" applyBorder="1" applyAlignment="1" applyProtection="1">
      <alignment horizontal="center" vertical="center" wrapText="1"/>
      <protection/>
    </xf>
    <xf numFmtId="0" fontId="11" fillId="0" borderId="69" xfId="71" applyFont="1" applyFill="1" applyBorder="1" applyAlignment="1" applyProtection="1">
      <alignment horizontal="center" vertical="center" wrapText="1"/>
      <protection/>
    </xf>
    <xf numFmtId="0" fontId="11" fillId="0" borderId="72"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5" borderId="39"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19" xfId="71" applyFont="1" applyFill="1" applyBorder="1" applyAlignment="1" applyProtection="1">
      <alignment horizontal="center" vertical="center" wrapText="1"/>
      <protection/>
    </xf>
    <xf numFmtId="0" fontId="11" fillId="5" borderId="49"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64"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0" borderId="46" xfId="71" applyFont="1" applyFill="1" applyBorder="1" applyAlignment="1">
      <alignment horizontal="center" vertical="center" wrapText="1"/>
      <protection/>
    </xf>
    <xf numFmtId="0" fontId="11" fillId="0" borderId="47" xfId="71" applyFont="1" applyFill="1" applyBorder="1" applyAlignment="1">
      <alignment horizontal="center" vertical="center" wrapText="1"/>
      <protection/>
    </xf>
    <xf numFmtId="0" fontId="11" fillId="0" borderId="48" xfId="71" applyFont="1" applyFill="1" applyBorder="1" applyAlignment="1">
      <alignment horizontal="center" vertical="center" wrapText="1"/>
      <protection/>
    </xf>
    <xf numFmtId="0" fontId="11" fillId="5" borderId="73" xfId="71" applyFont="1" applyFill="1" applyBorder="1" applyAlignment="1">
      <alignment horizontal="center" vertical="center" wrapText="1"/>
      <protection/>
    </xf>
    <xf numFmtId="0" fontId="11" fillId="5" borderId="74" xfId="71" applyFont="1" applyFill="1" applyBorder="1" applyAlignment="1">
      <alignment horizontal="center" vertical="center" wrapText="1"/>
      <protection/>
    </xf>
    <xf numFmtId="9" fontId="11" fillId="0" borderId="73" xfId="78" applyFont="1" applyFill="1" applyBorder="1" applyAlignment="1" applyProtection="1">
      <alignment horizontal="center" vertical="center" wrapText="1"/>
      <protection/>
    </xf>
    <xf numFmtId="9" fontId="11" fillId="0" borderId="74" xfId="78" applyFont="1" applyFill="1" applyBorder="1" applyAlignment="1" applyProtection="1">
      <alignment horizontal="center" vertical="center" wrapText="1"/>
      <protection/>
    </xf>
    <xf numFmtId="0" fontId="11" fillId="5" borderId="75" xfId="71" applyFont="1" applyFill="1" applyBorder="1" applyAlignment="1" applyProtection="1">
      <alignment horizontal="center" vertical="center" wrapText="1"/>
      <protection/>
    </xf>
    <xf numFmtId="0" fontId="11" fillId="5" borderId="74" xfId="71" applyFont="1" applyFill="1" applyBorder="1" applyAlignment="1" applyProtection="1">
      <alignment horizontal="center" vertical="center" wrapText="1"/>
      <protection/>
    </xf>
    <xf numFmtId="0" fontId="11" fillId="5" borderId="73" xfId="71" applyFont="1" applyFill="1" applyBorder="1" applyAlignment="1">
      <alignment horizontal="left" vertical="center" wrapText="1"/>
      <protection/>
    </xf>
    <xf numFmtId="0" fontId="11" fillId="5" borderId="74" xfId="71" applyFont="1" applyFill="1" applyBorder="1" applyAlignment="1">
      <alignment horizontal="left" vertical="center" wrapText="1"/>
      <protection/>
    </xf>
    <xf numFmtId="0" fontId="81" fillId="0" borderId="76" xfId="0" applyFont="1" applyFill="1" applyBorder="1" applyAlignment="1">
      <alignment horizontal="center" vertical="center" wrapText="1"/>
    </xf>
    <xf numFmtId="0" fontId="81" fillId="0" borderId="77"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81" fillId="0" borderId="78" xfId="0" applyFont="1" applyFill="1" applyBorder="1" applyAlignment="1">
      <alignment horizontal="center" vertical="center" wrapText="1"/>
    </xf>
    <xf numFmtId="0" fontId="81" fillId="0" borderId="62" xfId="0" applyFont="1" applyFill="1" applyBorder="1" applyAlignment="1">
      <alignment horizontal="center" vertical="center" wrapText="1"/>
    </xf>
    <xf numFmtId="0" fontId="11" fillId="38" borderId="67" xfId="71" applyFont="1" applyFill="1" applyBorder="1" applyAlignment="1" applyProtection="1">
      <alignment horizontal="center" vertical="center" wrapText="1"/>
      <protection/>
    </xf>
    <xf numFmtId="0" fontId="11" fillId="38" borderId="61" xfId="71" applyFont="1" applyFill="1" applyBorder="1" applyAlignment="1" applyProtection="1">
      <alignment horizontal="center" vertical="center" wrapText="1"/>
      <protection/>
    </xf>
    <xf numFmtId="0" fontId="11" fillId="38" borderId="69" xfId="71" applyFont="1" applyFill="1" applyBorder="1" applyAlignment="1" applyProtection="1">
      <alignment horizontal="center" vertical="center" wrapText="1"/>
      <protection/>
    </xf>
    <xf numFmtId="0" fontId="11" fillId="38" borderId="72" xfId="71" applyFont="1" applyFill="1" applyBorder="1" applyAlignment="1" applyProtection="1">
      <alignment horizontal="center" vertical="center" wrapText="1"/>
      <protection/>
    </xf>
    <xf numFmtId="0" fontId="11" fillId="5" borderId="50"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0" borderId="73" xfId="71" applyFont="1" applyFill="1" applyBorder="1" applyAlignment="1">
      <alignment horizontal="center" vertical="center" wrapText="1"/>
      <protection/>
    </xf>
    <xf numFmtId="0" fontId="11" fillId="0" borderId="75" xfId="71" applyFont="1" applyFill="1" applyBorder="1" applyAlignment="1">
      <alignment horizontal="center" vertical="center" wrapText="1"/>
      <protection/>
    </xf>
    <xf numFmtId="0" fontId="11" fillId="0" borderId="74" xfId="71" applyFont="1" applyFill="1" applyBorder="1" applyAlignment="1">
      <alignment horizontal="center" vertical="center" wrapText="1"/>
      <protection/>
    </xf>
    <xf numFmtId="0" fontId="11" fillId="38" borderId="34" xfId="71" applyFont="1" applyFill="1" applyBorder="1" applyAlignment="1" applyProtection="1">
      <alignment horizontal="left" vertical="center" wrapText="1"/>
      <protection/>
    </xf>
    <xf numFmtId="0" fontId="10" fillId="0" borderId="73" xfId="71" applyFont="1" applyFill="1" applyBorder="1" applyAlignment="1" applyProtection="1">
      <alignment horizontal="center" vertical="center" wrapText="1"/>
      <protection/>
    </xf>
    <xf numFmtId="0" fontId="10" fillId="0" borderId="75" xfId="71" applyFont="1" applyFill="1" applyBorder="1" applyAlignment="1" applyProtection="1">
      <alignment horizontal="center" vertical="center" wrapText="1"/>
      <protection/>
    </xf>
    <xf numFmtId="0" fontId="10" fillId="0" borderId="74" xfId="71" applyFont="1" applyFill="1" applyBorder="1" applyAlignment="1" applyProtection="1">
      <alignment horizontal="center" vertical="center" wrapText="1"/>
      <protection/>
    </xf>
    <xf numFmtId="0" fontId="11" fillId="0" borderId="50" xfId="71" applyFont="1" applyFill="1" applyBorder="1" applyAlignment="1" applyProtection="1">
      <alignment horizontal="center" vertical="center" wrapText="1"/>
      <protection/>
    </xf>
    <xf numFmtId="0" fontId="11" fillId="0" borderId="38" xfId="71" applyFont="1" applyFill="1" applyBorder="1" applyAlignment="1" applyProtection="1">
      <alignment horizontal="center" vertical="center" wrapText="1"/>
      <protection/>
    </xf>
    <xf numFmtId="0" fontId="11" fillId="0" borderId="52" xfId="71" applyFont="1" applyFill="1" applyBorder="1" applyAlignment="1" applyProtection="1">
      <alignment horizontal="center" vertical="center" wrapText="1"/>
      <protection/>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93" fillId="0" borderId="79" xfId="0" applyFont="1" applyBorder="1" applyAlignment="1">
      <alignment horizontal="left" vertical="center" wrapText="1"/>
    </xf>
    <xf numFmtId="0" fontId="93" fillId="0" borderId="38" xfId="0" applyFont="1" applyBorder="1" applyAlignment="1">
      <alignment horizontal="left" vertical="center" wrapText="1"/>
    </xf>
    <xf numFmtId="0" fontId="93" fillId="0" borderId="52" xfId="0" applyFont="1" applyBorder="1" applyAlignment="1">
      <alignment horizontal="left" vertical="center" wrapText="1"/>
    </xf>
    <xf numFmtId="0" fontId="11" fillId="5" borderId="80"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81"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0" fontId="87" fillId="0" borderId="80" xfId="0" applyFont="1" applyFill="1" applyBorder="1" applyAlignment="1">
      <alignment horizontal="center" vertical="center"/>
    </xf>
    <xf numFmtId="0" fontId="87" fillId="0" borderId="27" xfId="0" applyFont="1" applyFill="1" applyBorder="1" applyAlignment="1">
      <alignment horizontal="center" vertical="center"/>
    </xf>
    <xf numFmtId="0" fontId="87" fillId="0" borderId="28" xfId="0" applyFont="1" applyFill="1" applyBorder="1" applyAlignment="1">
      <alignment horizontal="center" vertical="center"/>
    </xf>
    <xf numFmtId="0" fontId="87" fillId="0" borderId="29" xfId="0" applyFont="1" applyFill="1" applyBorder="1" applyAlignment="1">
      <alignment horizontal="center" vertical="center"/>
    </xf>
    <xf numFmtId="0" fontId="87" fillId="0" borderId="81" xfId="0" applyFont="1" applyFill="1" applyBorder="1" applyAlignment="1">
      <alignment horizontal="center" vertical="center"/>
    </xf>
    <xf numFmtId="0" fontId="87" fillId="0" borderId="35"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81" fillId="0" borderId="82" xfId="0" applyFont="1" applyFill="1" applyBorder="1" applyAlignment="1">
      <alignment horizontal="center" vertical="center" wrapText="1"/>
    </xf>
    <xf numFmtId="0" fontId="81" fillId="0" borderId="45"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45" xfId="0" applyFont="1" applyFill="1" applyBorder="1" applyAlignment="1">
      <alignment horizontal="center" vertical="center"/>
    </xf>
    <xf numFmtId="0" fontId="11" fillId="5" borderId="80"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81"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94" fillId="0" borderId="83" xfId="0" applyFont="1" applyFill="1" applyBorder="1" applyAlignment="1">
      <alignment horizontal="center" vertical="center"/>
    </xf>
    <xf numFmtId="0" fontId="94" fillId="0" borderId="84" xfId="0" applyFont="1" applyFill="1" applyBorder="1" applyAlignment="1">
      <alignment horizontal="center" vertical="center"/>
    </xf>
    <xf numFmtId="0" fontId="94" fillId="0" borderId="85" xfId="0" applyFont="1" applyFill="1" applyBorder="1" applyAlignment="1">
      <alignment horizontal="center" vertical="center"/>
    </xf>
    <xf numFmtId="0" fontId="11" fillId="5" borderId="73" xfId="71" applyFont="1" applyFill="1" applyBorder="1" applyAlignment="1" applyProtection="1">
      <alignment horizontal="center" vertical="center" wrapText="1"/>
      <protection/>
    </xf>
    <xf numFmtId="0" fontId="11" fillId="0" borderId="80"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81"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0" fontId="11" fillId="5" borderId="75" xfId="71" applyFont="1" applyFill="1" applyBorder="1" applyAlignment="1">
      <alignment horizontal="center" vertical="center" wrapText="1"/>
      <protection/>
    </xf>
    <xf numFmtId="0" fontId="10" fillId="0" borderId="80" xfId="71" applyFont="1" applyFill="1" applyBorder="1" applyAlignment="1" applyProtection="1">
      <alignment horizontal="center" vertical="center" wrapText="1"/>
      <protection/>
    </xf>
    <xf numFmtId="0" fontId="10" fillId="0" borderId="28" xfId="71" applyFont="1" applyFill="1" applyBorder="1" applyAlignment="1" applyProtection="1">
      <alignment horizontal="center" vertical="center" wrapText="1"/>
      <protection/>
    </xf>
    <xf numFmtId="0" fontId="10" fillId="0" borderId="81" xfId="71" applyFont="1" applyFill="1" applyBorder="1" applyAlignment="1" applyProtection="1">
      <alignment horizontal="center" vertical="center" wrapText="1"/>
      <protection/>
    </xf>
    <xf numFmtId="0" fontId="11" fillId="0" borderId="46" xfId="71" applyFont="1" applyFill="1" applyBorder="1" applyAlignment="1" applyProtection="1">
      <alignment horizontal="center" vertical="center"/>
      <protection/>
    </xf>
    <xf numFmtId="0" fontId="11" fillId="0" borderId="47" xfId="71" applyFont="1" applyFill="1" applyBorder="1" applyAlignment="1" applyProtection="1">
      <alignment horizontal="center" vertical="center"/>
      <protection/>
    </xf>
    <xf numFmtId="0" fontId="11" fillId="0" borderId="48" xfId="71" applyFont="1" applyFill="1" applyBorder="1" applyAlignment="1" applyProtection="1">
      <alignment horizontal="center" vertical="center"/>
      <protection/>
    </xf>
    <xf numFmtId="0" fontId="18" fillId="0" borderId="61" xfId="0" applyFont="1" applyFill="1" applyBorder="1" applyAlignment="1">
      <alignment horizontal="left" vertical="center" wrapText="1"/>
    </xf>
    <xf numFmtId="0" fontId="18" fillId="0" borderId="69" xfId="0" applyFont="1" applyFill="1" applyBorder="1" applyAlignment="1">
      <alignment horizontal="left" vertical="center" wrapText="1"/>
    </xf>
    <xf numFmtId="0" fontId="18" fillId="0" borderId="72" xfId="0" applyFont="1" applyFill="1" applyBorder="1" applyAlignment="1">
      <alignment horizontal="left" vertical="center" wrapText="1"/>
    </xf>
    <xf numFmtId="0" fontId="10" fillId="0" borderId="73" xfId="71" applyFont="1" applyFill="1" applyBorder="1" applyAlignment="1">
      <alignment horizontal="center" vertical="center" wrapText="1"/>
      <protection/>
    </xf>
    <xf numFmtId="0" fontId="10" fillId="0" borderId="75" xfId="71" applyFont="1" applyFill="1" applyBorder="1" applyAlignment="1">
      <alignment horizontal="center" vertical="center" wrapText="1"/>
      <protection/>
    </xf>
    <xf numFmtId="0" fontId="10" fillId="0" borderId="74" xfId="71" applyFont="1" applyFill="1" applyBorder="1" applyAlignment="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5" borderId="81"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9" fontId="11" fillId="0" borderId="73" xfId="71" applyNumberFormat="1" applyFont="1" applyFill="1" applyBorder="1" applyAlignment="1" applyProtection="1">
      <alignment horizontal="center" vertical="center" wrapText="1"/>
      <protection/>
    </xf>
    <xf numFmtId="9" fontId="11" fillId="0" borderId="74" xfId="71" applyNumberFormat="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11" fillId="5" borderId="80"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81"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4" fillId="0" borderId="73" xfId="71" applyFont="1" applyFill="1" applyBorder="1" applyAlignment="1">
      <alignment horizontal="center" vertical="center" wrapText="1"/>
      <protection/>
    </xf>
    <xf numFmtId="0" fontId="14" fillId="0" borderId="75" xfId="71" applyFont="1" applyFill="1" applyBorder="1" applyAlignment="1">
      <alignment horizontal="center" vertical="center" wrapText="1"/>
      <protection/>
    </xf>
    <xf numFmtId="0" fontId="14" fillId="0" borderId="74" xfId="71" applyFont="1" applyFill="1" applyBorder="1" applyAlignment="1">
      <alignment horizontal="center" vertical="center" wrapText="1"/>
      <protection/>
    </xf>
    <xf numFmtId="0" fontId="11" fillId="38" borderId="0"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70"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11" fillId="0" borderId="61" xfId="0" applyFont="1" applyFill="1" applyBorder="1" applyAlignment="1">
      <alignment horizontal="left" vertical="center" wrapText="1"/>
    </xf>
    <xf numFmtId="0" fontId="11" fillId="0" borderId="69"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80"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81"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188" fontId="11" fillId="38" borderId="40" xfId="65" applyNumberFormat="1" applyFont="1" applyFill="1" applyBorder="1" applyAlignment="1" applyProtection="1">
      <alignment horizontal="center" vertical="center" wrapText="1"/>
      <protection/>
    </xf>
    <xf numFmtId="188" fontId="11" fillId="38" borderId="86" xfId="65" applyNumberFormat="1" applyFont="1" applyFill="1" applyBorder="1" applyAlignment="1" applyProtection="1">
      <alignment horizontal="center" vertical="center" wrapText="1"/>
      <protection/>
    </xf>
    <xf numFmtId="188" fontId="11" fillId="38" borderId="79" xfId="65" applyNumberFormat="1" applyFont="1" applyFill="1" applyBorder="1" applyAlignment="1" applyProtection="1">
      <alignment horizontal="center" vertical="center" wrapText="1"/>
      <protection/>
    </xf>
    <xf numFmtId="0" fontId="11" fillId="39" borderId="28"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88" fontId="11" fillId="38" borderId="14" xfId="65" applyNumberFormat="1" applyFont="1" applyFill="1" applyBorder="1" applyAlignment="1" applyProtection="1">
      <alignment horizontal="center" vertical="center"/>
      <protection/>
    </xf>
    <xf numFmtId="188" fontId="11" fillId="38" borderId="17" xfId="65" applyNumberFormat="1" applyFont="1" applyFill="1" applyBorder="1" applyAlignment="1" applyProtection="1">
      <alignment horizontal="center" vertical="center"/>
      <protection/>
    </xf>
    <xf numFmtId="0" fontId="87" fillId="0" borderId="83" xfId="0" applyFont="1" applyFill="1" applyBorder="1" applyAlignment="1">
      <alignment horizontal="center" vertical="center"/>
    </xf>
    <xf numFmtId="0" fontId="87" fillId="0" borderId="85" xfId="0" applyFont="1" applyFill="1" applyBorder="1" applyAlignment="1">
      <alignment horizontal="center" vertical="center"/>
    </xf>
    <xf numFmtId="0" fontId="10" fillId="0" borderId="83" xfId="71" applyFont="1" applyFill="1" applyBorder="1" applyAlignment="1" applyProtection="1">
      <alignment horizontal="center" vertical="center" wrapText="1"/>
      <protection/>
    </xf>
    <xf numFmtId="0" fontId="10" fillId="0" borderId="84" xfId="71" applyFont="1" applyFill="1" applyBorder="1" applyAlignment="1" applyProtection="1">
      <alignment horizontal="center" vertical="center" wrapText="1"/>
      <protection/>
    </xf>
    <xf numFmtId="0" fontId="10" fillId="0" borderId="85" xfId="71" applyFont="1" applyFill="1" applyBorder="1" applyAlignment="1" applyProtection="1">
      <alignment horizontal="center" vertical="center" wrapText="1"/>
      <protection/>
    </xf>
    <xf numFmtId="0" fontId="11" fillId="43" borderId="17" xfId="0" applyFont="1" applyFill="1" applyBorder="1" applyAlignment="1">
      <alignment horizontal="left" vertical="center" wrapText="1"/>
    </xf>
    <xf numFmtId="0" fontId="11" fillId="43" borderId="13" xfId="0" applyFont="1" applyFill="1" applyBorder="1" applyAlignment="1">
      <alignment horizontal="left" vertical="center" wrapText="1"/>
    </xf>
    <xf numFmtId="0" fontId="11" fillId="43" borderId="21" xfId="0" applyFont="1" applyFill="1" applyBorder="1" applyAlignment="1">
      <alignment horizontal="left" vertical="center" wrapText="1"/>
    </xf>
    <xf numFmtId="0" fontId="84" fillId="0" borderId="79" xfId="0" applyFont="1" applyBorder="1" applyAlignment="1">
      <alignment horizontal="left" vertical="center" wrapText="1"/>
    </xf>
    <xf numFmtId="0" fontId="84" fillId="0" borderId="38" xfId="0" applyFont="1" applyBorder="1" applyAlignment="1">
      <alignment horizontal="left" vertical="center" wrapText="1"/>
    </xf>
    <xf numFmtId="0" fontId="84" fillId="0" borderId="52" xfId="0" applyFont="1" applyBorder="1" applyAlignment="1">
      <alignment horizontal="left" vertical="center" wrapText="1"/>
    </xf>
    <xf numFmtId="0" fontId="11" fillId="5" borderId="26"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188" fontId="11" fillId="38" borderId="14" xfId="65" applyNumberFormat="1" applyFont="1" applyFill="1" applyBorder="1" applyAlignment="1" applyProtection="1">
      <alignment horizontal="center" vertical="center" wrapText="1"/>
      <protection/>
    </xf>
    <xf numFmtId="188"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88" fontId="11" fillId="38" borderId="76" xfId="65" applyNumberFormat="1" applyFont="1" applyFill="1" applyBorder="1" applyAlignment="1" applyProtection="1">
      <alignment horizontal="center" vertical="center" wrapText="1"/>
      <protection/>
    </xf>
    <xf numFmtId="0" fontId="11" fillId="38" borderId="82" xfId="71" applyFont="1" applyFill="1" applyBorder="1" applyAlignment="1" applyProtection="1">
      <alignment horizontal="center" vertical="center" wrapText="1"/>
      <protection/>
    </xf>
    <xf numFmtId="0" fontId="11" fillId="38" borderId="70" xfId="71" applyFont="1" applyFill="1" applyBorder="1" applyAlignment="1" applyProtection="1">
      <alignment horizontal="center" vertical="center" wrapText="1"/>
      <protection/>
    </xf>
    <xf numFmtId="188" fontId="11" fillId="0" borderId="14" xfId="65" applyNumberFormat="1" applyFont="1" applyFill="1" applyBorder="1" applyAlignment="1" applyProtection="1">
      <alignment horizontal="center" vertical="center" wrapText="1"/>
      <protection/>
    </xf>
    <xf numFmtId="188" fontId="11" fillId="0" borderId="45" xfId="65" applyNumberFormat="1" applyFont="1" applyFill="1" applyBorder="1" applyAlignment="1" applyProtection="1">
      <alignment horizontal="center" vertical="center" wrapText="1"/>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84" fillId="0" borderId="13" xfId="0" applyFont="1" applyBorder="1" applyAlignment="1">
      <alignment horizontal="left" vertical="center" wrapText="1"/>
    </xf>
    <xf numFmtId="0" fontId="84" fillId="0" borderId="39" xfId="0" applyFont="1" applyBorder="1" applyAlignment="1">
      <alignment horizontal="center" vertical="center"/>
    </xf>
    <xf numFmtId="0" fontId="84" fillId="0" borderId="15" xfId="0" applyFont="1" applyBorder="1" applyAlignment="1">
      <alignment horizontal="center" vertical="center"/>
    </xf>
    <xf numFmtId="0" fontId="84" fillId="0" borderId="44" xfId="0" applyFont="1" applyBorder="1" applyAlignment="1">
      <alignment horizontal="center" vertical="center"/>
    </xf>
    <xf numFmtId="0" fontId="84" fillId="11" borderId="14" xfId="0" applyFont="1" applyFill="1" applyBorder="1" applyAlignment="1">
      <alignment horizontal="center" vertical="center"/>
    </xf>
    <xf numFmtId="0" fontId="84" fillId="11" borderId="70" xfId="0" applyFont="1" applyFill="1" applyBorder="1" applyAlignment="1">
      <alignment horizontal="center" vertical="center"/>
    </xf>
    <xf numFmtId="0" fontId="84" fillId="11" borderId="17" xfId="0" applyFont="1" applyFill="1" applyBorder="1" applyAlignment="1">
      <alignment horizontal="center" vertical="center"/>
    </xf>
    <xf numFmtId="0" fontId="84" fillId="11" borderId="39" xfId="0" applyFont="1" applyFill="1" applyBorder="1" applyAlignment="1">
      <alignment horizontal="left" vertical="center"/>
    </xf>
    <xf numFmtId="0" fontId="84" fillId="11" borderId="15" xfId="0" applyFont="1" applyFill="1" applyBorder="1" applyAlignment="1">
      <alignment horizontal="left" vertical="center"/>
    </xf>
    <xf numFmtId="0" fontId="84" fillId="11" borderId="44" xfId="0" applyFont="1" applyFill="1" applyBorder="1" applyAlignment="1">
      <alignment horizontal="left" vertical="center"/>
    </xf>
    <xf numFmtId="0" fontId="84" fillId="0" borderId="14" xfId="0" applyFont="1" applyFill="1" applyBorder="1" applyAlignment="1">
      <alignment horizontal="center" vertical="center"/>
    </xf>
    <xf numFmtId="0" fontId="84" fillId="0" borderId="70"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64" xfId="0" applyFont="1" applyBorder="1" applyAlignment="1">
      <alignment horizontal="center" vertical="center"/>
    </xf>
    <xf numFmtId="0" fontId="84" fillId="0" borderId="41" xfId="0" applyFont="1" applyBorder="1" applyAlignment="1">
      <alignment horizontal="center" vertical="center"/>
    </xf>
    <xf numFmtId="0" fontId="84" fillId="0" borderId="42" xfId="0" applyFont="1" applyBorder="1" applyAlignment="1">
      <alignment horizontal="center" vertical="center"/>
    </xf>
    <xf numFmtId="0" fontId="84" fillId="11" borderId="14" xfId="0" applyFont="1" applyFill="1" applyBorder="1" applyAlignment="1">
      <alignment horizontal="center" vertical="center" wrapText="1"/>
    </xf>
    <xf numFmtId="0" fontId="84" fillId="11" borderId="17" xfId="0" applyFont="1" applyFill="1" applyBorder="1" applyAlignment="1">
      <alignment horizontal="center" vertical="center" wrapText="1"/>
    </xf>
    <xf numFmtId="0" fontId="11" fillId="38" borderId="13" xfId="71" applyFont="1" applyFill="1" applyBorder="1" applyAlignment="1">
      <alignment horizontal="left" vertical="center" wrapText="1"/>
      <protection/>
    </xf>
    <xf numFmtId="0" fontId="84" fillId="11" borderId="22" xfId="0" applyFont="1" applyFill="1" applyBorder="1" applyAlignment="1">
      <alignment horizontal="center" vertical="center" wrapText="1"/>
    </xf>
    <xf numFmtId="0" fontId="84" fillId="11" borderId="16" xfId="0" applyFont="1" applyFill="1" applyBorder="1" applyAlignment="1">
      <alignment horizontal="center" vertical="center" wrapText="1"/>
    </xf>
    <xf numFmtId="0" fontId="84" fillId="11" borderId="70" xfId="0" applyFont="1" applyFill="1" applyBorder="1" applyAlignment="1">
      <alignment horizontal="center" vertical="center" wrapText="1"/>
    </xf>
    <xf numFmtId="0" fontId="84" fillId="41" borderId="13" xfId="71" applyFont="1" applyFill="1" applyBorder="1" applyAlignment="1">
      <alignment horizontal="center" vertical="center" wrapText="1"/>
      <protection/>
    </xf>
    <xf numFmtId="0" fontId="11" fillId="41" borderId="13" xfId="71" applyFont="1" applyFill="1" applyBorder="1" applyAlignment="1">
      <alignment horizontal="center" vertical="center" wrapText="1"/>
      <protection/>
    </xf>
    <xf numFmtId="0" fontId="82" fillId="0" borderId="14" xfId="0" applyFont="1" applyBorder="1" applyAlignment="1">
      <alignment horizontal="left" vertical="center"/>
    </xf>
    <xf numFmtId="0" fontId="82" fillId="0" borderId="70" xfId="0" applyFont="1" applyBorder="1" applyAlignment="1">
      <alignment horizontal="left" vertical="center"/>
    </xf>
    <xf numFmtId="0" fontId="82" fillId="0" borderId="17" xfId="0" applyFont="1" applyBorder="1" applyAlignment="1">
      <alignment horizontal="left" vertical="center"/>
    </xf>
    <xf numFmtId="0" fontId="84" fillId="11" borderId="54" xfId="0" applyFont="1" applyFill="1" applyBorder="1" applyAlignment="1">
      <alignment horizontal="center" vertical="center" wrapText="1"/>
    </xf>
    <xf numFmtId="0" fontId="84" fillId="0" borderId="13" xfId="0" applyFont="1" applyFill="1" applyBorder="1" applyAlignment="1">
      <alignment horizontal="center" vertical="center" wrapText="1"/>
    </xf>
    <xf numFmtId="0" fontId="84" fillId="11" borderId="64" xfId="0" applyFont="1" applyFill="1" applyBorder="1" applyAlignment="1">
      <alignment horizontal="center" vertical="center"/>
    </xf>
    <xf numFmtId="0" fontId="84" fillId="11" borderId="41" xfId="0" applyFont="1" applyFill="1" applyBorder="1" applyAlignment="1">
      <alignment horizontal="center" vertical="center"/>
    </xf>
    <xf numFmtId="0" fontId="84" fillId="11" borderId="42" xfId="0" applyFont="1" applyFill="1" applyBorder="1" applyAlignment="1">
      <alignment horizontal="center" vertical="center"/>
    </xf>
    <xf numFmtId="0" fontId="84" fillId="11" borderId="66" xfId="0" applyFont="1" applyFill="1" applyBorder="1" applyAlignment="1">
      <alignment horizontal="center" vertical="center"/>
    </xf>
    <xf numFmtId="0" fontId="84" fillId="11" borderId="0" xfId="0" applyFont="1" applyFill="1" applyBorder="1" applyAlignment="1">
      <alignment horizontal="center" vertical="center"/>
    </xf>
    <xf numFmtId="0" fontId="84" fillId="11" borderId="43" xfId="0" applyFont="1" applyFill="1" applyBorder="1" applyAlignment="1">
      <alignment horizontal="center" vertical="center"/>
    </xf>
    <xf numFmtId="0" fontId="84" fillId="11" borderId="39" xfId="0" applyFont="1" applyFill="1" applyBorder="1" applyAlignment="1">
      <alignment horizontal="center" vertical="center"/>
    </xf>
    <xf numFmtId="0" fontId="84" fillId="11" borderId="15" xfId="0" applyFont="1" applyFill="1" applyBorder="1" applyAlignment="1">
      <alignment horizontal="center" vertical="center"/>
    </xf>
    <xf numFmtId="0" fontId="84" fillId="11" borderId="44" xfId="0" applyFont="1" applyFill="1" applyBorder="1" applyAlignment="1">
      <alignment horizontal="center" vertical="center"/>
    </xf>
    <xf numFmtId="0" fontId="84" fillId="11" borderId="13" xfId="0" applyFont="1" applyFill="1" applyBorder="1" applyAlignment="1">
      <alignment horizontal="center" vertical="center"/>
    </xf>
    <xf numFmtId="0" fontId="95" fillId="0" borderId="13" xfId="0" applyFont="1" applyFill="1" applyBorder="1" applyAlignment="1">
      <alignment horizontal="center" vertical="center"/>
    </xf>
    <xf numFmtId="0" fontId="84" fillId="11" borderId="14" xfId="0" applyFont="1" applyFill="1" applyBorder="1" applyAlignment="1">
      <alignment horizontal="left" vertical="center"/>
    </xf>
    <xf numFmtId="0" fontId="84" fillId="11" borderId="70" xfId="0" applyFont="1" applyFill="1" applyBorder="1" applyAlignment="1">
      <alignment horizontal="left" vertical="center"/>
    </xf>
    <xf numFmtId="0" fontId="84" fillId="11" borderId="17" xfId="0" applyFont="1" applyFill="1" applyBorder="1" applyAlignment="1">
      <alignment horizontal="left" vertical="center"/>
    </xf>
    <xf numFmtId="0" fontId="82" fillId="0" borderId="39" xfId="0" applyFont="1" applyBorder="1" applyAlignment="1">
      <alignment horizontal="center" vertical="center"/>
    </xf>
    <xf numFmtId="0" fontId="82" fillId="0" borderId="15" xfId="0" applyFont="1" applyBorder="1" applyAlignment="1">
      <alignment horizontal="center" vertical="center"/>
    </xf>
    <xf numFmtId="0" fontId="82" fillId="0" borderId="70" xfId="0" applyFont="1" applyBorder="1" applyAlignment="1">
      <alignment horizontal="center" vertical="center"/>
    </xf>
    <xf numFmtId="0" fontId="82" fillId="0" borderId="17" xfId="0" applyFont="1" applyBorder="1" applyAlignment="1">
      <alignment horizontal="center" vertical="center"/>
    </xf>
    <xf numFmtId="0" fontId="82" fillId="0" borderId="14" xfId="0" applyFont="1" applyBorder="1" applyAlignment="1">
      <alignment horizontal="center" vertical="center"/>
    </xf>
    <xf numFmtId="0" fontId="84" fillId="0" borderId="64" xfId="0" applyFont="1" applyBorder="1" applyAlignment="1">
      <alignment vertical="center" wrapText="1"/>
    </xf>
    <xf numFmtId="0" fontId="84" fillId="0" borderId="41" xfId="0" applyFont="1" applyBorder="1" applyAlignment="1">
      <alignment vertical="center" wrapText="1"/>
    </xf>
    <xf numFmtId="0" fontId="84" fillId="0" borderId="42" xfId="0" applyFont="1" applyBorder="1" applyAlignment="1">
      <alignment vertical="center" wrapText="1"/>
    </xf>
    <xf numFmtId="0" fontId="84"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13" xfId="0" applyFont="1" applyFill="1" applyBorder="1" applyAlignment="1">
      <alignment horizontal="center" vertical="center"/>
    </xf>
    <xf numFmtId="0" fontId="11" fillId="11" borderId="70" xfId="0" applyFont="1" applyFill="1" applyBorder="1" applyAlignment="1">
      <alignment horizontal="center"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4" fillId="17" borderId="14" xfId="0" applyFont="1" applyFill="1" applyBorder="1" applyAlignment="1">
      <alignment horizontal="center" vertical="center"/>
    </xf>
    <xf numFmtId="0" fontId="84" fillId="17" borderId="17" xfId="0" applyFont="1" applyFill="1" applyBorder="1" applyAlignment="1">
      <alignment horizontal="center" vertical="center"/>
    </xf>
    <xf numFmtId="0" fontId="84" fillId="0" borderId="14" xfId="0" applyFont="1" applyFill="1" applyBorder="1" applyAlignment="1">
      <alignment horizontal="left" vertical="center" wrapText="1"/>
    </xf>
    <xf numFmtId="0" fontId="84" fillId="0" borderId="17" xfId="0" applyFont="1" applyFill="1" applyBorder="1" applyAlignment="1">
      <alignment horizontal="left" vertical="center" wrapText="1"/>
    </xf>
    <xf numFmtId="0" fontId="82" fillId="0" borderId="22" xfId="0" applyFont="1" applyFill="1" applyBorder="1" applyAlignment="1">
      <alignment horizontal="left" vertical="center" wrapText="1"/>
    </xf>
    <xf numFmtId="0" fontId="82" fillId="0" borderId="54" xfId="0" applyFont="1" applyFill="1" applyBorder="1" applyAlignment="1">
      <alignment horizontal="left" vertical="center" wrapText="1"/>
    </xf>
    <xf numFmtId="0" fontId="82" fillId="0" borderId="16" xfId="0" applyFont="1" applyFill="1" applyBorder="1" applyAlignment="1">
      <alignment horizontal="left" vertical="center" wrapText="1"/>
    </xf>
    <xf numFmtId="41" fontId="82" fillId="0" borderId="64" xfId="60" applyFont="1" applyFill="1" applyBorder="1" applyAlignment="1">
      <alignment horizontal="left" vertical="center"/>
    </xf>
    <xf numFmtId="41" fontId="82" fillId="0" borderId="66" xfId="60" applyFont="1" applyFill="1" applyBorder="1" applyAlignment="1">
      <alignment horizontal="left" vertical="center"/>
    </xf>
    <xf numFmtId="41" fontId="82" fillId="0" borderId="39" xfId="60" applyFont="1" applyFill="1" applyBorder="1" applyAlignment="1">
      <alignment horizontal="left" vertical="center"/>
    </xf>
    <xf numFmtId="189" fontId="81" fillId="0" borderId="13" xfId="58" applyNumberFormat="1" applyFont="1" applyBorder="1" applyAlignment="1">
      <alignment horizontal="center" vertical="center" wrapText="1"/>
    </xf>
    <xf numFmtId="189" fontId="81" fillId="0" borderId="13" xfId="58" applyNumberFormat="1" applyFont="1" applyBorder="1" applyAlignment="1">
      <alignment horizontal="center" vertical="center"/>
    </xf>
    <xf numFmtId="189" fontId="81" fillId="0" borderId="14" xfId="58" applyNumberFormat="1" applyFont="1" applyBorder="1" applyAlignment="1">
      <alignment horizontal="center" vertical="center"/>
    </xf>
    <xf numFmtId="189" fontId="81" fillId="0" borderId="70" xfId="58" applyNumberFormat="1" applyFont="1" applyBorder="1" applyAlignment="1">
      <alignment horizontal="center" vertical="center"/>
    </xf>
    <xf numFmtId="189" fontId="81" fillId="0" borderId="17" xfId="58" applyNumberFormat="1" applyFont="1" applyBorder="1" applyAlignment="1">
      <alignment horizontal="center" vertical="center"/>
    </xf>
    <xf numFmtId="14" fontId="87" fillId="0" borderId="80" xfId="0" applyNumberFormat="1" applyFont="1" applyBorder="1" applyAlignment="1">
      <alignment horizontal="center" vertical="center"/>
    </xf>
    <xf numFmtId="0" fontId="87" fillId="0" borderId="27" xfId="0" applyFont="1" applyBorder="1" applyAlignment="1">
      <alignment horizontal="center" vertical="center"/>
    </xf>
    <xf numFmtId="0" fontId="87" fillId="0" borderId="28" xfId="0" applyFont="1" applyBorder="1" applyAlignment="1">
      <alignment horizontal="center" vertical="center"/>
    </xf>
    <xf numFmtId="0" fontId="87" fillId="0" borderId="29" xfId="0" applyFont="1" applyBorder="1" applyAlignment="1">
      <alignment horizontal="center" vertical="center"/>
    </xf>
    <xf numFmtId="0" fontId="87" fillId="0" borderId="81" xfId="0" applyFont="1" applyBorder="1" applyAlignment="1">
      <alignment horizontal="center" vertical="center"/>
    </xf>
    <xf numFmtId="0" fontId="87" fillId="0" borderId="35" xfId="0" applyFont="1" applyBorder="1" applyAlignment="1">
      <alignment horizontal="center" vertical="center"/>
    </xf>
    <xf numFmtId="0" fontId="81" fillId="0" borderId="78" xfId="0" applyFont="1" applyBorder="1" applyAlignment="1">
      <alignment horizontal="center" vertical="center" wrapText="1"/>
    </xf>
    <xf numFmtId="0" fontId="81" fillId="0" borderId="62" xfId="0" applyFont="1" applyBorder="1" applyAlignment="1">
      <alignment horizontal="center" vertical="center" wrapText="1"/>
    </xf>
    <xf numFmtId="0" fontId="10" fillId="0" borderId="80" xfId="71" applyFont="1" applyBorder="1" applyAlignment="1">
      <alignment horizontal="center" vertical="center" wrapText="1"/>
      <protection/>
    </xf>
    <xf numFmtId="0" fontId="10" fillId="0" borderId="28" xfId="71" applyFont="1" applyBorder="1" applyAlignment="1">
      <alignment horizontal="center" vertical="center" wrapText="1"/>
      <protection/>
    </xf>
    <xf numFmtId="0" fontId="10" fillId="0" borderId="81" xfId="71" applyFont="1" applyBorder="1" applyAlignment="1">
      <alignment horizontal="center" vertical="center" wrapText="1"/>
      <protection/>
    </xf>
    <xf numFmtId="0" fontId="11" fillId="0" borderId="46" xfId="71" applyFont="1" applyBorder="1" applyAlignment="1">
      <alignment horizontal="center" vertical="center"/>
      <protection/>
    </xf>
    <xf numFmtId="0" fontId="11" fillId="0" borderId="47" xfId="71" applyFont="1" applyBorder="1" applyAlignment="1">
      <alignment horizontal="center" vertical="center"/>
      <protection/>
    </xf>
    <xf numFmtId="0" fontId="11" fillId="0" borderId="48" xfId="71" applyFont="1" applyBorder="1" applyAlignment="1">
      <alignment horizontal="center" vertical="center"/>
      <protection/>
    </xf>
    <xf numFmtId="0" fontId="18" fillId="0" borderId="61" xfId="0" applyFont="1" applyBorder="1" applyAlignment="1">
      <alignment horizontal="left" vertical="center" wrapText="1"/>
    </xf>
    <xf numFmtId="0" fontId="18" fillId="0" borderId="69" xfId="0" applyFont="1" applyBorder="1" applyAlignment="1">
      <alignment horizontal="left" vertical="center" wrapText="1"/>
    </xf>
    <xf numFmtId="0" fontId="18" fillId="0" borderId="72" xfId="0" applyFont="1" applyBorder="1" applyAlignment="1">
      <alignment horizontal="left" vertical="center" wrapText="1"/>
    </xf>
    <xf numFmtId="0" fontId="18" fillId="0" borderId="17" xfId="0" applyFont="1" applyBorder="1" applyAlignment="1">
      <alignment horizontal="left" vertical="center" wrapText="1"/>
    </xf>
    <xf numFmtId="0" fontId="18" fillId="0" borderId="13" xfId="0" applyFont="1" applyBorder="1" applyAlignment="1">
      <alignment horizontal="left" vertical="center" wrapText="1"/>
    </xf>
    <xf numFmtId="0" fontId="18" fillId="0" borderId="21" xfId="0" applyFont="1" applyBorder="1" applyAlignment="1">
      <alignment horizontal="left" vertical="center" wrapText="1"/>
    </xf>
    <xf numFmtId="0" fontId="11" fillId="0" borderId="67" xfId="71" applyFont="1" applyBorder="1" applyAlignment="1">
      <alignment horizontal="center" vertical="center" wrapText="1"/>
      <protection/>
    </xf>
    <xf numFmtId="0" fontId="11" fillId="0" borderId="69" xfId="71" applyFont="1" applyBorder="1" applyAlignment="1">
      <alignment horizontal="center" vertical="center" wrapText="1"/>
      <protection/>
    </xf>
    <xf numFmtId="0" fontId="11" fillId="0" borderId="72" xfId="71" applyFont="1" applyBorder="1" applyAlignment="1">
      <alignment horizontal="center" vertical="center" wrapText="1"/>
      <protection/>
    </xf>
    <xf numFmtId="0" fontId="11" fillId="0" borderId="50" xfId="71" applyFont="1" applyBorder="1" applyAlignment="1">
      <alignment horizontal="center" vertical="center" wrapText="1"/>
      <protection/>
    </xf>
    <xf numFmtId="0" fontId="11" fillId="0" borderId="38" xfId="71" applyFont="1" applyBorder="1" applyAlignment="1">
      <alignment horizontal="center" vertical="center" wrapText="1"/>
      <protection/>
    </xf>
    <xf numFmtId="0" fontId="11" fillId="0" borderId="52" xfId="71" applyFont="1" applyBorder="1" applyAlignment="1">
      <alignment horizontal="center" vertical="center" wrapText="1"/>
      <protection/>
    </xf>
    <xf numFmtId="0" fontId="0" fillId="0" borderId="78" xfId="0" applyBorder="1" applyAlignment="1">
      <alignment horizontal="center" vertical="center"/>
    </xf>
    <xf numFmtId="0" fontId="0" fillId="0" borderId="62" xfId="0" applyBorder="1" applyAlignment="1">
      <alignment horizontal="center" vertical="center"/>
    </xf>
    <xf numFmtId="0" fontId="81" fillId="0" borderId="82" xfId="0" applyFont="1" applyBorder="1" applyAlignment="1">
      <alignment horizontal="center" vertical="center" wrapText="1"/>
    </xf>
    <xf numFmtId="0" fontId="81" fillId="0" borderId="45" xfId="0" applyFont="1" applyBorder="1" applyAlignment="1">
      <alignment horizontal="center" vertical="center" wrapText="1"/>
    </xf>
    <xf numFmtId="0" fontId="0" fillId="0" borderId="82" xfId="0" applyBorder="1" applyAlignment="1">
      <alignment horizontal="center" vertical="center"/>
    </xf>
    <xf numFmtId="0" fontId="0" fillId="0" borderId="45" xfId="0" applyBorder="1" applyAlignment="1">
      <alignment horizontal="center" vertical="center"/>
    </xf>
    <xf numFmtId="0" fontId="81" fillId="0" borderId="76" xfId="0" applyFont="1" applyBorder="1" applyAlignment="1">
      <alignment horizontal="center" vertical="center" wrapText="1"/>
    </xf>
    <xf numFmtId="0" fontId="81" fillId="0" borderId="77" xfId="0" applyFont="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11" fillId="0" borderId="80" xfId="71" applyFont="1" applyBorder="1" applyAlignment="1">
      <alignment horizontal="center" vertical="center" wrapText="1"/>
      <protection/>
    </xf>
    <xf numFmtId="0" fontId="11" fillId="0" borderId="26" xfId="71" applyFont="1" applyBorder="1" applyAlignment="1">
      <alignment horizontal="center" vertical="center" wrapText="1"/>
      <protection/>
    </xf>
    <xf numFmtId="0" fontId="11" fillId="0" borderId="27" xfId="71" applyFont="1" applyBorder="1" applyAlignment="1">
      <alignment horizontal="center" vertical="center" wrapText="1"/>
      <protection/>
    </xf>
    <xf numFmtId="0" fontId="11" fillId="0" borderId="28" xfId="71" applyFont="1" applyBorder="1" applyAlignment="1">
      <alignment horizontal="center" vertical="center" wrapText="1"/>
      <protection/>
    </xf>
    <xf numFmtId="0" fontId="11" fillId="0" borderId="0" xfId="71" applyFont="1" applyAlignment="1">
      <alignment horizontal="center" vertical="center" wrapText="1"/>
      <protection/>
    </xf>
    <xf numFmtId="0" fontId="11" fillId="0" borderId="29" xfId="71" applyFont="1" applyBorder="1" applyAlignment="1">
      <alignment horizontal="center" vertical="center" wrapText="1"/>
      <protection/>
    </xf>
    <xf numFmtId="0" fontId="11" fillId="0" borderId="81" xfId="71" applyFont="1" applyBorder="1" applyAlignment="1">
      <alignment horizontal="center" vertical="center" wrapText="1"/>
      <protection/>
    </xf>
    <xf numFmtId="0" fontId="11" fillId="0" borderId="34" xfId="71" applyFont="1" applyBorder="1" applyAlignment="1">
      <alignment horizontal="center" vertical="center" wrapText="1"/>
      <protection/>
    </xf>
    <xf numFmtId="0" fontId="11" fillId="0" borderId="35" xfId="71" applyFont="1" applyBorder="1" applyAlignment="1">
      <alignment horizontal="center" vertical="center" wrapText="1"/>
      <protection/>
    </xf>
    <xf numFmtId="0" fontId="94" fillId="0" borderId="83" xfId="0" applyFont="1" applyBorder="1" applyAlignment="1">
      <alignment horizontal="center" vertical="center"/>
    </xf>
    <xf numFmtId="0" fontId="94" fillId="0" borderId="84" xfId="0" applyFont="1" applyBorder="1" applyAlignment="1">
      <alignment horizontal="center" vertical="center"/>
    </xf>
    <xf numFmtId="0" fontId="94" fillId="0" borderId="85" xfId="0" applyFont="1" applyBorder="1" applyAlignment="1">
      <alignment horizontal="center" vertical="center"/>
    </xf>
    <xf numFmtId="0" fontId="11" fillId="5" borderId="0" xfId="71" applyFont="1" applyFill="1" applyAlignment="1">
      <alignment horizontal="left" vertical="center" wrapText="1"/>
      <protection/>
    </xf>
    <xf numFmtId="0" fontId="11" fillId="0" borderId="73" xfId="71" applyFont="1" applyBorder="1" applyAlignment="1">
      <alignment horizontal="center" vertical="center" wrapText="1"/>
      <protection/>
    </xf>
    <xf numFmtId="0" fontId="11" fillId="0" borderId="75" xfId="71" applyFont="1" applyBorder="1" applyAlignment="1">
      <alignment horizontal="center" vertical="center" wrapText="1"/>
      <protection/>
    </xf>
    <xf numFmtId="0" fontId="11" fillId="0" borderId="74" xfId="71" applyFont="1" applyBorder="1" applyAlignment="1">
      <alignment horizontal="center" vertical="center" wrapText="1"/>
      <protection/>
    </xf>
    <xf numFmtId="0" fontId="11" fillId="0" borderId="46" xfId="71" applyFont="1" applyBorder="1" applyAlignment="1">
      <alignment horizontal="center" vertical="center" wrapText="1"/>
      <protection/>
    </xf>
    <xf numFmtId="0" fontId="11" fillId="0" borderId="47" xfId="71" applyFont="1" applyBorder="1" applyAlignment="1">
      <alignment horizontal="center" vertical="center" wrapText="1"/>
      <protection/>
    </xf>
    <xf numFmtId="0" fontId="11" fillId="0" borderId="48" xfId="71" applyFont="1" applyBorder="1" applyAlignment="1">
      <alignment horizontal="center" vertical="center" wrapText="1"/>
      <protection/>
    </xf>
    <xf numFmtId="0" fontId="11" fillId="38" borderId="34" xfId="71" applyFont="1" applyFill="1" applyBorder="1" applyAlignment="1">
      <alignment horizontal="left" vertical="center" wrapText="1"/>
      <protection/>
    </xf>
    <xf numFmtId="0" fontId="10" fillId="0" borderId="73" xfId="71" applyFont="1" applyBorder="1" applyAlignment="1">
      <alignment horizontal="center" vertical="center" wrapText="1"/>
      <protection/>
    </xf>
    <xf numFmtId="0" fontId="10" fillId="0" borderId="75" xfId="71" applyFont="1" applyBorder="1" applyAlignment="1">
      <alignment horizontal="center" vertical="center" wrapText="1"/>
      <protection/>
    </xf>
    <xf numFmtId="0" fontId="10" fillId="0" borderId="74" xfId="71" applyFont="1" applyBorder="1" applyAlignment="1">
      <alignment horizontal="center" vertical="center" wrapText="1"/>
      <protection/>
    </xf>
    <xf numFmtId="9" fontId="11" fillId="0" borderId="73" xfId="71" applyNumberFormat="1" applyFont="1" applyBorder="1" applyAlignment="1">
      <alignment horizontal="center" vertical="center" wrapText="1"/>
      <protection/>
    </xf>
    <xf numFmtId="9" fontId="11" fillId="0" borderId="74" xfId="71" applyNumberFormat="1" applyFont="1" applyBorder="1" applyAlignment="1">
      <alignment horizontal="center" vertical="center" wrapText="1"/>
      <protection/>
    </xf>
    <xf numFmtId="0" fontId="11" fillId="5" borderId="0" xfId="71" applyFont="1" applyFill="1" applyAlignment="1">
      <alignment horizontal="center" vertical="center" wrapText="1"/>
      <protection/>
    </xf>
    <xf numFmtId="0" fontId="11" fillId="5" borderId="67" xfId="71" applyFont="1" applyFill="1" applyBorder="1" applyAlignment="1">
      <alignment horizontal="center" vertical="center" wrapText="1"/>
      <protection/>
    </xf>
    <xf numFmtId="0" fontId="11" fillId="5" borderId="59" xfId="71" applyFont="1" applyFill="1" applyBorder="1" applyAlignment="1">
      <alignment horizontal="center" vertical="center" wrapText="1"/>
      <protection/>
    </xf>
    <xf numFmtId="0" fontId="11" fillId="5" borderId="20" xfId="71" applyFont="1" applyFill="1" applyBorder="1" applyAlignment="1">
      <alignment horizontal="center" vertical="center" wrapText="1"/>
      <protection/>
    </xf>
    <xf numFmtId="0" fontId="11" fillId="5" borderId="14" xfId="71" applyFont="1" applyFill="1" applyBorder="1" applyAlignment="1">
      <alignment horizontal="center" vertical="center" wrapText="1"/>
      <protection/>
    </xf>
    <xf numFmtId="0" fontId="11" fillId="5" borderId="50" xfId="71" applyFont="1" applyFill="1" applyBorder="1" applyAlignment="1">
      <alignment horizontal="center" vertical="center" wrapText="1"/>
      <protection/>
    </xf>
    <xf numFmtId="0" fontId="11" fillId="5" borderId="40" xfId="71" applyFont="1" applyFill="1" applyBorder="1" applyAlignment="1">
      <alignment horizontal="center" vertical="center" wrapText="1"/>
      <protection/>
    </xf>
    <xf numFmtId="0" fontId="11" fillId="38" borderId="67" xfId="71" applyFont="1" applyFill="1" applyBorder="1" applyAlignment="1">
      <alignment horizontal="center" vertical="center" wrapText="1"/>
      <protection/>
    </xf>
    <xf numFmtId="0" fontId="11" fillId="38" borderId="61" xfId="71" applyFont="1" applyFill="1" applyBorder="1" applyAlignment="1">
      <alignment horizontal="center" vertical="center" wrapText="1"/>
      <protection/>
    </xf>
    <xf numFmtId="0" fontId="11" fillId="38" borderId="69" xfId="71" applyFont="1" applyFill="1" applyBorder="1" applyAlignment="1">
      <alignment horizontal="center" vertical="center" wrapText="1"/>
      <protection/>
    </xf>
    <xf numFmtId="0" fontId="11" fillId="38" borderId="72" xfId="71" applyFont="1" applyFill="1" applyBorder="1" applyAlignment="1">
      <alignment horizontal="center" vertical="center" wrapText="1"/>
      <protection/>
    </xf>
    <xf numFmtId="0" fontId="11" fillId="5" borderId="49" xfId="71" applyFont="1" applyFill="1" applyBorder="1" applyAlignment="1">
      <alignment horizontal="center" vertical="center" wrapText="1"/>
      <protection/>
    </xf>
    <xf numFmtId="0" fontId="11" fillId="5" borderId="18" xfId="71" applyFont="1" applyFill="1" applyBorder="1" applyAlignment="1">
      <alignment horizontal="center" vertical="center" wrapText="1"/>
      <protection/>
    </xf>
    <xf numFmtId="0" fontId="11" fillId="5" borderId="64" xfId="71" applyFont="1" applyFill="1" applyBorder="1" applyAlignment="1">
      <alignment horizontal="center" vertical="center" wrapText="1"/>
      <protection/>
    </xf>
    <xf numFmtId="0" fontId="11" fillId="5" borderId="42" xfId="71" applyFont="1" applyFill="1" applyBorder="1" applyAlignment="1">
      <alignment horizontal="center" vertical="center" wrapText="1"/>
      <protection/>
    </xf>
    <xf numFmtId="0" fontId="11" fillId="5" borderId="39" xfId="71" applyFont="1" applyFill="1" applyBorder="1" applyAlignment="1">
      <alignment horizontal="center" vertical="center" wrapText="1"/>
      <protection/>
    </xf>
    <xf numFmtId="0" fontId="11" fillId="5" borderId="44" xfId="71" applyFont="1" applyFill="1" applyBorder="1" applyAlignment="1">
      <alignment horizontal="center" vertical="center" wrapText="1"/>
      <protection/>
    </xf>
    <xf numFmtId="0" fontId="11" fillId="5" borderId="70" xfId="71" applyFont="1" applyFill="1" applyBorder="1" applyAlignment="1">
      <alignment horizontal="center" vertical="center" wrapText="1"/>
      <protection/>
    </xf>
    <xf numFmtId="0" fontId="11" fillId="5" borderId="17" xfId="71" applyFont="1" applyFill="1" applyBorder="1" applyAlignment="1">
      <alignment horizontal="center" vertical="center" wrapText="1"/>
      <protection/>
    </xf>
    <xf numFmtId="0" fontId="11" fillId="5" borderId="13" xfId="71" applyFont="1" applyFill="1" applyBorder="1" applyAlignment="1">
      <alignment horizontal="center" vertical="center" wrapText="1"/>
      <protection/>
    </xf>
    <xf numFmtId="0" fontId="11" fillId="5" borderId="21" xfId="71" applyFont="1" applyFill="1" applyBorder="1" applyAlignment="1">
      <alignment horizontal="center" vertical="center" wrapText="1"/>
      <protection/>
    </xf>
    <xf numFmtId="3" fontId="11" fillId="0" borderId="64" xfId="71" applyNumberFormat="1" applyFont="1" applyBorder="1" applyAlignment="1">
      <alignment horizontal="center" vertical="center" wrapText="1"/>
      <protection/>
    </xf>
    <xf numFmtId="3" fontId="11" fillId="0" borderId="42" xfId="71" applyNumberFormat="1" applyFont="1" applyBorder="1" applyAlignment="1">
      <alignment horizontal="center" vertical="center" wrapText="1"/>
      <protection/>
    </xf>
    <xf numFmtId="0" fontId="83" fillId="0" borderId="13" xfId="71" applyFont="1" applyBorder="1" applyAlignment="1">
      <alignment horizontal="left" vertical="center" wrapText="1"/>
      <protection/>
    </xf>
    <xf numFmtId="0" fontId="83" fillId="0" borderId="21" xfId="71" applyFont="1" applyBorder="1" applyAlignment="1">
      <alignment horizontal="left" vertical="center" wrapText="1"/>
      <protection/>
    </xf>
    <xf numFmtId="0" fontId="10" fillId="5" borderId="13" xfId="71" applyFont="1" applyFill="1" applyBorder="1" applyAlignment="1">
      <alignment horizontal="center" vertical="center" wrapText="1"/>
      <protection/>
    </xf>
    <xf numFmtId="0" fontId="11" fillId="5" borderId="15" xfId="71" applyFont="1" applyFill="1" applyBorder="1" applyAlignment="1">
      <alignment horizontal="center" vertical="center" wrapText="1"/>
      <protection/>
    </xf>
    <xf numFmtId="0" fontId="11" fillId="5" borderId="19" xfId="71" applyFont="1" applyFill="1" applyBorder="1" applyAlignment="1">
      <alignment horizontal="center" vertical="center" wrapText="1"/>
      <protection/>
    </xf>
    <xf numFmtId="0" fontId="10" fillId="0" borderId="37" xfId="71" applyFont="1" applyBorder="1" applyAlignment="1">
      <alignment horizontal="center" vertical="center" wrapText="1"/>
      <protection/>
    </xf>
    <xf numFmtId="0" fontId="10" fillId="0" borderId="63" xfId="71" applyFont="1" applyBorder="1" applyAlignment="1">
      <alignment horizontal="center" vertical="center" wrapText="1"/>
      <protection/>
    </xf>
    <xf numFmtId="9" fontId="11" fillId="0" borderId="22" xfId="78" applyFont="1" applyFill="1" applyBorder="1" applyAlignment="1" applyProtection="1">
      <alignment horizontal="center" vertical="center" wrapText="1"/>
      <protection/>
    </xf>
    <xf numFmtId="9" fontId="11" fillId="0" borderId="57" xfId="78" applyFont="1" applyFill="1" applyBorder="1" applyAlignment="1" applyProtection="1">
      <alignment horizontal="center" vertical="center" wrapText="1"/>
      <protection/>
    </xf>
    <xf numFmtId="9" fontId="10" fillId="38" borderId="64" xfId="80" applyFont="1" applyFill="1" applyBorder="1" applyAlignment="1" applyProtection="1">
      <alignment horizontal="left" vertical="center" wrapText="1"/>
      <protection/>
    </xf>
    <xf numFmtId="9" fontId="10" fillId="38" borderId="41" xfId="80" applyFont="1" applyFill="1" applyBorder="1" applyAlignment="1" applyProtection="1">
      <alignment horizontal="left" vertical="center" wrapText="1"/>
      <protection/>
    </xf>
    <xf numFmtId="9" fontId="10" fillId="38" borderId="42" xfId="80" applyFont="1" applyFill="1" applyBorder="1" applyAlignment="1" applyProtection="1">
      <alignment horizontal="left" vertical="center" wrapText="1"/>
      <protection/>
    </xf>
    <xf numFmtId="9" fontId="10" fillId="38" borderId="58" xfId="80" applyFont="1" applyFill="1" applyBorder="1" applyAlignment="1" applyProtection="1">
      <alignment horizontal="left" vertical="center" wrapText="1"/>
      <protection/>
    </xf>
    <xf numFmtId="9" fontId="10" fillId="38" borderId="34" xfId="80" applyFont="1" applyFill="1" applyBorder="1" applyAlignment="1" applyProtection="1">
      <alignment horizontal="left" vertical="center" wrapText="1"/>
      <protection/>
    </xf>
    <xf numFmtId="9" fontId="10" fillId="38" borderId="71" xfId="80" applyFont="1" applyFill="1" applyBorder="1" applyAlignment="1" applyProtection="1">
      <alignment horizontal="left" vertical="center" wrapText="1"/>
      <protection/>
    </xf>
    <xf numFmtId="9" fontId="10" fillId="38" borderId="65" xfId="80" applyFont="1" applyFill="1" applyBorder="1" applyAlignment="1" applyProtection="1">
      <alignment horizontal="left" vertical="center" wrapText="1"/>
      <protection/>
    </xf>
    <xf numFmtId="9" fontId="10" fillId="38" borderId="35" xfId="80" applyFont="1" applyFill="1" applyBorder="1" applyAlignment="1" applyProtection="1">
      <alignment horizontal="left" vertical="center" wrapText="1"/>
      <protection/>
    </xf>
    <xf numFmtId="0" fontId="11" fillId="5" borderId="68" xfId="71" applyFont="1" applyFill="1" applyBorder="1" applyAlignment="1">
      <alignment horizontal="center" vertical="center" wrapText="1"/>
      <protection/>
    </xf>
    <xf numFmtId="0" fontId="11" fillId="5" borderId="16" xfId="71" applyFont="1" applyFill="1" applyBorder="1" applyAlignment="1">
      <alignment horizontal="center" vertical="center" wrapText="1"/>
      <protection/>
    </xf>
    <xf numFmtId="0" fontId="11" fillId="5" borderId="69" xfId="71" applyFont="1" applyFill="1" applyBorder="1" applyAlignment="1">
      <alignment horizontal="center" vertical="center" wrapText="1"/>
      <protection/>
    </xf>
    <xf numFmtId="0" fontId="11" fillId="5" borderId="60" xfId="71" applyFont="1" applyFill="1" applyBorder="1" applyAlignment="1">
      <alignment horizontal="center" vertical="center" wrapText="1"/>
      <protection/>
    </xf>
    <xf numFmtId="0" fontId="11" fillId="5" borderId="62" xfId="71" applyFont="1" applyFill="1" applyBorder="1" applyAlignment="1">
      <alignment horizontal="center" vertical="center" wrapText="1"/>
      <protection/>
    </xf>
    <xf numFmtId="0" fontId="11" fillId="5" borderId="45" xfId="71" applyFont="1" applyFill="1" applyBorder="1" applyAlignment="1">
      <alignment horizontal="center" vertical="center" wrapText="1"/>
      <protection/>
    </xf>
    <xf numFmtId="2" fontId="10" fillId="0" borderId="51" xfId="71" applyNumberFormat="1" applyFont="1" applyBorder="1" applyAlignment="1">
      <alignment vertical="center" wrapText="1"/>
      <protection/>
    </xf>
    <xf numFmtId="2" fontId="10" fillId="0" borderId="20" xfId="71" applyNumberFormat="1" applyFont="1" applyBorder="1" applyAlignment="1">
      <alignment vertical="center" wrapText="1"/>
      <protection/>
    </xf>
    <xf numFmtId="9" fontId="10" fillId="0" borderId="54" xfId="78" applyFont="1" applyFill="1" applyBorder="1" applyAlignment="1" applyProtection="1">
      <alignment horizontal="center" vertical="center" wrapText="1"/>
      <protection/>
    </xf>
    <xf numFmtId="9" fontId="10" fillId="0" borderId="16" xfId="78" applyFont="1" applyFill="1" applyBorder="1" applyAlignment="1" applyProtection="1">
      <alignment horizontal="center" vertical="center" wrapText="1"/>
      <protection/>
    </xf>
    <xf numFmtId="2" fontId="10" fillId="0" borderId="37" xfId="71" applyNumberFormat="1" applyFont="1" applyBorder="1" applyAlignment="1">
      <alignment vertical="center" wrapText="1"/>
      <protection/>
    </xf>
    <xf numFmtId="0" fontId="0" fillId="0" borderId="87" xfId="0" applyBorder="1" applyAlignment="1">
      <alignment vertical="center" wrapText="1"/>
    </xf>
    <xf numFmtId="9" fontId="10" fillId="0" borderId="22" xfId="78" applyFont="1" applyFill="1" applyBorder="1" applyAlignment="1" applyProtection="1">
      <alignment horizontal="center" vertical="center" wrapText="1"/>
      <protection/>
    </xf>
    <xf numFmtId="9" fontId="10" fillId="0" borderId="64" xfId="71" applyNumberFormat="1" applyFont="1" applyBorder="1" applyAlignment="1">
      <alignment horizontal="left" vertical="center" wrapText="1"/>
      <protection/>
    </xf>
    <xf numFmtId="9" fontId="10" fillId="0" borderId="41" xfId="71" applyNumberFormat="1" applyFont="1" applyBorder="1" applyAlignment="1">
      <alignment horizontal="left" vertical="center" wrapText="1"/>
      <protection/>
    </xf>
    <xf numFmtId="9" fontId="10" fillId="0" borderId="65" xfId="71" applyNumberFormat="1" applyFont="1" applyBorder="1" applyAlignment="1">
      <alignment horizontal="left" vertical="center" wrapText="1"/>
      <protection/>
    </xf>
    <xf numFmtId="9" fontId="10" fillId="0" borderId="66" xfId="71" applyNumberFormat="1" applyFont="1" applyBorder="1" applyAlignment="1">
      <alignment horizontal="left" vertical="center" wrapText="1"/>
      <protection/>
    </xf>
    <xf numFmtId="9" fontId="10" fillId="0" borderId="0" xfId="71" applyNumberFormat="1" applyFont="1" applyAlignment="1">
      <alignment horizontal="left" vertical="center" wrapText="1"/>
      <protection/>
    </xf>
    <xf numFmtId="9" fontId="10" fillId="0" borderId="29" xfId="71" applyNumberFormat="1" applyFont="1" applyBorder="1" applyAlignment="1">
      <alignment horizontal="left" vertical="center" wrapText="1"/>
      <protection/>
    </xf>
    <xf numFmtId="0" fontId="0" fillId="0" borderId="50" xfId="0" applyBorder="1" applyAlignment="1">
      <alignment vertical="center" wrapText="1"/>
    </xf>
    <xf numFmtId="9" fontId="10" fillId="0" borderId="57" xfId="78" applyFont="1" applyFill="1" applyBorder="1" applyAlignment="1" applyProtection="1">
      <alignment horizontal="center" vertical="center" wrapText="1"/>
      <protection/>
    </xf>
    <xf numFmtId="9" fontId="10" fillId="0" borderId="58" xfId="71" applyNumberFormat="1" applyFont="1" applyBorder="1" applyAlignment="1">
      <alignment horizontal="left" vertical="center" wrapText="1"/>
      <protection/>
    </xf>
    <xf numFmtId="9" fontId="10" fillId="0" borderId="34" xfId="71" applyNumberFormat="1" applyFont="1" applyBorder="1" applyAlignment="1">
      <alignment horizontal="left" vertical="center" wrapText="1"/>
      <protection/>
    </xf>
    <xf numFmtId="9" fontId="10" fillId="0" borderId="35" xfId="71" applyNumberFormat="1" applyFont="1" applyBorder="1" applyAlignment="1">
      <alignment horizontal="left" vertical="center" wrapText="1"/>
      <protection/>
    </xf>
    <xf numFmtId="2" fontId="10" fillId="38" borderId="20" xfId="71" applyNumberFormat="1" applyFont="1" applyFill="1" applyBorder="1" applyAlignment="1">
      <alignment vertical="center" wrapText="1"/>
      <protection/>
    </xf>
    <xf numFmtId="2" fontId="10" fillId="38" borderId="50" xfId="71" applyNumberFormat="1" applyFont="1" applyFill="1" applyBorder="1" applyAlignment="1">
      <alignment vertical="center" wrapText="1"/>
      <protection/>
    </xf>
    <xf numFmtId="190" fontId="10" fillId="0" borderId="22" xfId="78" applyNumberFormat="1" applyFont="1" applyBorder="1" applyAlignment="1">
      <alignment horizontal="center" vertical="center" wrapText="1"/>
    </xf>
    <xf numFmtId="190" fontId="10" fillId="0" borderId="57" xfId="78" applyNumberFormat="1" applyFont="1" applyBorder="1" applyAlignment="1">
      <alignment horizontal="center" vertical="center" wrapText="1"/>
    </xf>
    <xf numFmtId="9" fontId="82" fillId="0" borderId="64" xfId="71" applyNumberFormat="1" applyFont="1" applyBorder="1" applyAlignment="1">
      <alignment horizontal="left" vertical="center" wrapText="1"/>
      <protection/>
    </xf>
    <xf numFmtId="9" fontId="82" fillId="0" borderId="41" xfId="71" applyNumberFormat="1" applyFont="1" applyBorder="1" applyAlignment="1">
      <alignment horizontal="left" vertical="center" wrapText="1"/>
      <protection/>
    </xf>
    <xf numFmtId="9" fontId="82" fillId="0" borderId="65" xfId="71" applyNumberFormat="1" applyFont="1" applyBorder="1" applyAlignment="1">
      <alignment horizontal="left" vertical="center" wrapText="1"/>
      <protection/>
    </xf>
    <xf numFmtId="9" fontId="82" fillId="0" borderId="58" xfId="71" applyNumberFormat="1" applyFont="1" applyBorder="1" applyAlignment="1">
      <alignment horizontal="left" vertical="center" wrapText="1"/>
      <protection/>
    </xf>
    <xf numFmtId="9" fontId="82" fillId="0" borderId="34" xfId="71" applyNumberFormat="1" applyFont="1" applyBorder="1" applyAlignment="1">
      <alignment horizontal="left" vertical="center" wrapText="1"/>
      <protection/>
    </xf>
    <xf numFmtId="9" fontId="82" fillId="0" borderId="35" xfId="71" applyNumberFormat="1" applyFont="1" applyBorder="1" applyAlignment="1">
      <alignment horizontal="left" vertical="center" wrapText="1"/>
      <protection/>
    </xf>
    <xf numFmtId="2" fontId="11" fillId="0" borderId="20" xfId="71" applyNumberFormat="1" applyFont="1" applyFill="1" applyBorder="1" applyAlignment="1">
      <alignment vertical="center" wrapText="1"/>
      <protection/>
    </xf>
    <xf numFmtId="2" fontId="10" fillId="0" borderId="20" xfId="71" applyNumberFormat="1" applyFont="1" applyFill="1" applyBorder="1" applyAlignment="1">
      <alignment vertical="center" wrapText="1"/>
      <protection/>
    </xf>
    <xf numFmtId="190" fontId="10" fillId="0" borderId="16" xfId="78" applyNumberFormat="1" applyFont="1" applyBorder="1" applyAlignment="1">
      <alignment horizontal="center" vertical="center" wrapText="1"/>
    </xf>
    <xf numFmtId="2" fontId="10" fillId="0" borderId="51" xfId="71" applyNumberFormat="1" applyFont="1" applyFill="1" applyBorder="1" applyAlignment="1">
      <alignment vertical="center" wrapText="1"/>
      <protection/>
    </xf>
    <xf numFmtId="190" fontId="10" fillId="0" borderId="54" xfId="78" applyNumberFormat="1" applyFont="1" applyBorder="1" applyAlignment="1">
      <alignment horizontal="center" vertical="center" wrapText="1"/>
    </xf>
    <xf numFmtId="0" fontId="10" fillId="0" borderId="37" xfId="71" applyFont="1" applyFill="1" applyBorder="1" applyAlignment="1">
      <alignment horizontal="center" vertical="center" wrapText="1"/>
      <protection/>
    </xf>
    <xf numFmtId="0" fontId="10" fillId="0" borderId="63" xfId="71" applyFont="1" applyFill="1" applyBorder="1" applyAlignment="1">
      <alignment horizontal="center" vertical="center" wrapText="1"/>
      <protection/>
    </xf>
    <xf numFmtId="9" fontId="11" fillId="0" borderId="22" xfId="71" applyNumberFormat="1" applyFont="1" applyBorder="1" applyAlignment="1">
      <alignment horizontal="center" vertical="center" wrapText="1"/>
      <protection/>
    </xf>
    <xf numFmtId="0" fontId="11" fillId="0" borderId="57" xfId="71" applyFont="1" applyBorder="1" applyAlignment="1">
      <alignment horizontal="center" vertical="center" wrapText="1"/>
      <protection/>
    </xf>
    <xf numFmtId="9" fontId="10" fillId="0" borderId="64" xfId="80" applyFont="1" applyFill="1" applyBorder="1" applyAlignment="1" applyProtection="1">
      <alignment horizontal="left" vertical="center" wrapText="1"/>
      <protection/>
    </xf>
    <xf numFmtId="9" fontId="10" fillId="0" borderId="41" xfId="80" applyFont="1" applyFill="1" applyBorder="1" applyAlignment="1" applyProtection="1">
      <alignment horizontal="left" vertical="center" wrapText="1"/>
      <protection/>
    </xf>
    <xf numFmtId="9" fontId="10" fillId="0" borderId="42" xfId="80" applyFont="1" applyFill="1" applyBorder="1" applyAlignment="1" applyProtection="1">
      <alignment horizontal="left" vertical="center" wrapText="1"/>
      <protection/>
    </xf>
    <xf numFmtId="9" fontId="10" fillId="0" borderId="58" xfId="80" applyFont="1" applyFill="1" applyBorder="1" applyAlignment="1" applyProtection="1">
      <alignment horizontal="left" vertical="center" wrapText="1"/>
      <protection/>
    </xf>
    <xf numFmtId="9" fontId="10" fillId="0" borderId="34" xfId="80" applyFont="1" applyFill="1" applyBorder="1" applyAlignment="1" applyProtection="1">
      <alignment horizontal="left" vertical="center" wrapText="1"/>
      <protection/>
    </xf>
    <xf numFmtId="9" fontId="10" fillId="0" borderId="71" xfId="80" applyFont="1" applyFill="1" applyBorder="1" applyAlignment="1" applyProtection="1">
      <alignment horizontal="left" vertical="center" wrapText="1"/>
      <protection/>
    </xf>
    <xf numFmtId="9" fontId="10" fillId="0" borderId="64" xfId="80" applyFont="1" applyFill="1" applyBorder="1" applyAlignment="1" applyProtection="1">
      <alignment horizontal="center" vertical="center" wrapText="1"/>
      <protection/>
    </xf>
    <xf numFmtId="9" fontId="10" fillId="0" borderId="41" xfId="80" applyFont="1" applyFill="1" applyBorder="1" applyAlignment="1" applyProtection="1">
      <alignment horizontal="center" vertical="center" wrapText="1"/>
      <protection/>
    </xf>
    <xf numFmtId="9" fontId="10" fillId="0" borderId="42" xfId="80" applyFont="1" applyFill="1" applyBorder="1" applyAlignment="1" applyProtection="1">
      <alignment horizontal="center" vertical="center" wrapText="1"/>
      <protection/>
    </xf>
    <xf numFmtId="9" fontId="10" fillId="0" borderId="58" xfId="80" applyFont="1" applyFill="1" applyBorder="1" applyAlignment="1" applyProtection="1">
      <alignment horizontal="center" vertical="center" wrapText="1"/>
      <protection/>
    </xf>
    <xf numFmtId="9" fontId="10" fillId="0" borderId="34" xfId="80" applyFont="1" applyFill="1" applyBorder="1" applyAlignment="1" applyProtection="1">
      <alignment horizontal="center" vertical="center" wrapText="1"/>
      <protection/>
    </xf>
    <xf numFmtId="9" fontId="10" fillId="0" borderId="71" xfId="80" applyFont="1" applyFill="1" applyBorder="1" applyAlignment="1" applyProtection="1">
      <alignment horizontal="center" vertical="center" wrapText="1"/>
      <protection/>
    </xf>
    <xf numFmtId="3" fontId="10" fillId="0" borderId="64" xfId="71" applyNumberFormat="1" applyFont="1" applyBorder="1" applyAlignment="1">
      <alignment horizontal="center" vertical="center" wrapText="1"/>
      <protection/>
    </xf>
    <xf numFmtId="3" fontId="10" fillId="0" borderId="42" xfId="71" applyNumberFormat="1" applyFont="1" applyBorder="1" applyAlignment="1">
      <alignment horizontal="center" vertical="center" wrapText="1"/>
      <protection/>
    </xf>
    <xf numFmtId="0" fontId="11" fillId="0" borderId="0" xfId="71" applyFont="1" applyFill="1" applyAlignment="1">
      <alignment horizontal="center" vertical="center" wrapText="1"/>
      <protection/>
    </xf>
    <xf numFmtId="2" fontId="10" fillId="0" borderId="50" xfId="71" applyNumberFormat="1" applyFont="1" applyBorder="1" applyAlignment="1">
      <alignment horizontal="left" vertical="center" wrapText="1"/>
      <protection/>
    </xf>
    <xf numFmtId="2" fontId="10" fillId="0" borderId="63" xfId="71" applyNumberFormat="1" applyFont="1" applyBorder="1" applyAlignment="1">
      <alignment horizontal="left" vertical="center" wrapText="1"/>
      <protection/>
    </xf>
    <xf numFmtId="9" fontId="10" fillId="0" borderId="38" xfId="78" applyFont="1" applyFill="1" applyBorder="1" applyAlignment="1" applyProtection="1">
      <alignment horizontal="center" vertical="center" wrapText="1"/>
      <protection/>
    </xf>
    <xf numFmtId="9" fontId="82" fillId="0" borderId="52" xfId="71" applyNumberFormat="1" applyFont="1" applyBorder="1" applyAlignment="1">
      <alignment vertical="center" wrapText="1"/>
      <protection/>
    </xf>
    <xf numFmtId="9" fontId="82" fillId="0" borderId="41" xfId="71" applyNumberFormat="1" applyFont="1" applyBorder="1" applyAlignment="1">
      <alignment vertical="center" wrapText="1"/>
      <protection/>
    </xf>
    <xf numFmtId="9" fontId="82" fillId="0" borderId="65" xfId="71" applyNumberFormat="1" applyFont="1" applyBorder="1" applyAlignment="1">
      <alignment vertical="center" wrapText="1"/>
      <protection/>
    </xf>
    <xf numFmtId="9" fontId="82" fillId="0" borderId="58" xfId="71" applyNumberFormat="1" applyFont="1" applyBorder="1" applyAlignment="1">
      <alignment vertical="center" wrapText="1"/>
      <protection/>
    </xf>
    <xf numFmtId="9" fontId="82" fillId="0" borderId="34" xfId="71" applyNumberFormat="1" applyFont="1" applyBorder="1" applyAlignment="1">
      <alignment vertical="center" wrapText="1"/>
      <protection/>
    </xf>
    <xf numFmtId="9" fontId="82" fillId="0" borderId="35" xfId="71" applyNumberFormat="1" applyFont="1" applyBorder="1" applyAlignment="1">
      <alignment vertical="center" wrapText="1"/>
      <protection/>
    </xf>
    <xf numFmtId="2" fontId="10" fillId="0" borderId="51" xfId="71" applyNumberFormat="1" applyFont="1" applyBorder="1" applyAlignment="1">
      <alignment horizontal="left" vertical="center" wrapText="1"/>
      <protection/>
    </xf>
    <xf numFmtId="2" fontId="10" fillId="0" borderId="20" xfId="71" applyNumberFormat="1" applyFont="1" applyBorder="1" applyAlignment="1">
      <alignment horizontal="left" vertical="center" wrapText="1"/>
      <protection/>
    </xf>
    <xf numFmtId="9" fontId="10" fillId="0" borderId="54" xfId="78" applyFont="1" applyBorder="1" applyAlignment="1">
      <alignment horizontal="center" vertical="center" wrapText="1"/>
    </xf>
    <xf numFmtId="9" fontId="10" fillId="0" borderId="16" xfId="78" applyFont="1" applyBorder="1" applyAlignment="1">
      <alignment horizontal="center" vertical="center" wrapText="1"/>
    </xf>
    <xf numFmtId="9" fontId="82" fillId="0" borderId="39" xfId="71" applyNumberFormat="1" applyFont="1" applyBorder="1" applyAlignment="1">
      <alignment horizontal="left" vertical="center" wrapText="1"/>
      <protection/>
    </xf>
    <xf numFmtId="9" fontId="82" fillId="0" borderId="15" xfId="71" applyNumberFormat="1" applyFont="1" applyBorder="1" applyAlignment="1">
      <alignment horizontal="left" vertical="center" wrapText="1"/>
      <protection/>
    </xf>
    <xf numFmtId="9" fontId="82" fillId="0" borderId="19" xfId="71" applyNumberFormat="1" applyFont="1" applyBorder="1" applyAlignment="1">
      <alignment horizontal="left" vertical="center" wrapText="1"/>
      <protection/>
    </xf>
    <xf numFmtId="9" fontId="10" fillId="0" borderId="22" xfId="71" applyNumberFormat="1" applyFont="1" applyBorder="1" applyAlignment="1">
      <alignment horizontal="center" vertical="center" wrapText="1"/>
      <protection/>
    </xf>
    <xf numFmtId="0" fontId="10" fillId="0" borderId="57" xfId="71" applyFont="1" applyBorder="1" applyAlignment="1">
      <alignment horizontal="center" vertical="center" wrapText="1"/>
      <protection/>
    </xf>
    <xf numFmtId="9" fontId="10" fillId="0" borderId="65" xfId="80" applyFont="1" applyFill="1" applyBorder="1" applyAlignment="1" applyProtection="1">
      <alignment horizontal="center" vertical="center" wrapText="1"/>
      <protection/>
    </xf>
    <xf numFmtId="9" fontId="10" fillId="0" borderId="35" xfId="80" applyFont="1" applyFill="1" applyBorder="1" applyAlignment="1" applyProtection="1">
      <alignment horizontal="center" vertical="center" wrapText="1"/>
      <protection/>
    </xf>
    <xf numFmtId="0" fontId="10" fillId="0" borderId="83" xfId="71" applyFont="1" applyBorder="1" applyAlignment="1">
      <alignment horizontal="center" vertical="center" wrapText="1"/>
      <protection/>
    </xf>
    <xf numFmtId="0" fontId="10" fillId="0" borderId="84" xfId="71" applyFont="1" applyBorder="1" applyAlignment="1">
      <alignment horizontal="center" vertical="center" wrapText="1"/>
      <protection/>
    </xf>
    <xf numFmtId="0" fontId="10" fillId="0" borderId="85" xfId="71" applyFont="1" applyBorder="1" applyAlignment="1">
      <alignment horizontal="center" vertical="center" wrapText="1"/>
      <protection/>
    </xf>
    <xf numFmtId="0" fontId="11" fillId="0" borderId="80" xfId="71" applyFont="1" applyBorder="1" applyAlignment="1">
      <alignment horizontal="center" vertical="center"/>
      <protection/>
    </xf>
    <xf numFmtId="0" fontId="11" fillId="0" borderId="26" xfId="71" applyFont="1" applyBorder="1" applyAlignment="1">
      <alignment horizontal="center" vertical="center"/>
      <protection/>
    </xf>
    <xf numFmtId="0" fontId="11" fillId="0" borderId="27" xfId="71" applyFont="1" applyBorder="1" applyAlignment="1">
      <alignment horizontal="center" vertical="center"/>
      <protection/>
    </xf>
    <xf numFmtId="2" fontId="10" fillId="0" borderId="37" xfId="71" applyNumberFormat="1" applyFont="1" applyBorder="1" applyAlignment="1">
      <alignment horizontal="left" vertical="center" wrapText="1"/>
      <protection/>
    </xf>
    <xf numFmtId="9" fontId="10" fillId="0" borderId="22" xfId="78" applyFont="1" applyBorder="1" applyAlignment="1">
      <alignment horizontal="center" vertical="center" wrapText="1"/>
    </xf>
    <xf numFmtId="9" fontId="10" fillId="0" borderId="64" xfId="71" applyNumberFormat="1" applyFont="1" applyFill="1" applyBorder="1" applyAlignment="1">
      <alignment horizontal="left" vertical="center" wrapText="1"/>
      <protection/>
    </xf>
    <xf numFmtId="9" fontId="10" fillId="0" borderId="41" xfId="71" applyNumberFormat="1" applyFont="1" applyFill="1" applyBorder="1" applyAlignment="1">
      <alignment horizontal="left" vertical="center" wrapText="1"/>
      <protection/>
    </xf>
    <xf numFmtId="9" fontId="10" fillId="0" borderId="65" xfId="71" applyNumberFormat="1" applyFont="1" applyFill="1" applyBorder="1" applyAlignment="1">
      <alignment horizontal="left" vertical="center" wrapText="1"/>
      <protection/>
    </xf>
    <xf numFmtId="9" fontId="10" fillId="0" borderId="66" xfId="71" applyNumberFormat="1" applyFont="1" applyFill="1" applyBorder="1" applyAlignment="1">
      <alignment horizontal="left" vertical="center" wrapText="1"/>
      <protection/>
    </xf>
    <xf numFmtId="9" fontId="10" fillId="0" borderId="0" xfId="71" applyNumberFormat="1" applyFont="1" applyFill="1" applyAlignment="1">
      <alignment horizontal="left" vertical="center" wrapText="1"/>
      <protection/>
    </xf>
    <xf numFmtId="9" fontId="10" fillId="0" borderId="29" xfId="71" applyNumberFormat="1" applyFont="1" applyFill="1" applyBorder="1" applyAlignment="1">
      <alignment horizontal="left" vertical="center" wrapText="1"/>
      <protection/>
    </xf>
    <xf numFmtId="0" fontId="11" fillId="0" borderId="28" xfId="71" applyFont="1" applyBorder="1" applyAlignment="1">
      <alignment horizontal="center" vertical="center"/>
      <protection/>
    </xf>
    <xf numFmtId="0" fontId="11" fillId="0" borderId="0" xfId="71" applyFont="1" applyAlignment="1">
      <alignment horizontal="center" vertical="center"/>
      <protection/>
    </xf>
    <xf numFmtId="0" fontId="11" fillId="0" borderId="29" xfId="71" applyFont="1" applyBorder="1" applyAlignment="1">
      <alignment horizontal="center" vertical="center"/>
      <protection/>
    </xf>
    <xf numFmtId="0" fontId="11" fillId="0" borderId="61" xfId="0" applyFont="1" applyBorder="1" applyAlignment="1">
      <alignment horizontal="left" vertical="center" wrapText="1"/>
    </xf>
    <xf numFmtId="0" fontId="11" fillId="0" borderId="69" xfId="0" applyFont="1" applyBorder="1" applyAlignment="1">
      <alignment horizontal="left" vertical="center" wrapText="1"/>
    </xf>
    <xf numFmtId="0" fontId="11" fillId="0" borderId="72" xfId="0" applyFont="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21" xfId="0" applyFont="1" applyBorder="1" applyAlignment="1">
      <alignment horizontal="left" vertical="center" wrapText="1"/>
    </xf>
    <xf numFmtId="0" fontId="86" fillId="0" borderId="64" xfId="0" applyFont="1" applyBorder="1" applyAlignment="1">
      <alignment horizontal="center" vertical="center" wrapText="1"/>
    </xf>
    <xf numFmtId="0" fontId="86" fillId="0" borderId="41" xfId="0" applyFont="1" applyBorder="1" applyAlignment="1">
      <alignment horizontal="center" vertical="center" wrapText="1"/>
    </xf>
    <xf numFmtId="0" fontId="86" fillId="0" borderId="88" xfId="0" applyFont="1" applyBorder="1" applyAlignment="1">
      <alignment horizontal="center" vertical="center" wrapText="1"/>
    </xf>
    <xf numFmtId="0" fontId="86" fillId="0" borderId="89" xfId="0" applyFont="1" applyBorder="1" applyAlignment="1">
      <alignment horizontal="center" vertical="center" wrapText="1"/>
    </xf>
    <xf numFmtId="0" fontId="86" fillId="0" borderId="90" xfId="0" applyFont="1" applyBorder="1" applyAlignment="1">
      <alignment horizontal="center" vertical="center" wrapText="1"/>
    </xf>
    <xf numFmtId="0" fontId="86" fillId="0" borderId="91" xfId="0" applyFont="1" applyBorder="1" applyAlignment="1">
      <alignment horizontal="center" vertical="center" wrapText="1"/>
    </xf>
    <xf numFmtId="0" fontId="86" fillId="0" borderId="92" xfId="0" applyFont="1" applyBorder="1" applyAlignment="1">
      <alignment horizontal="left" vertical="center" wrapText="1"/>
    </xf>
    <xf numFmtId="0" fontId="86" fillId="0" borderId="41" xfId="0" applyFont="1" applyBorder="1" applyAlignment="1">
      <alignment horizontal="left" vertical="center" wrapText="1"/>
    </xf>
    <xf numFmtId="0" fontId="86" fillId="0" borderId="65" xfId="0" applyFont="1" applyBorder="1" applyAlignment="1">
      <alignment horizontal="left" vertical="center" wrapText="1"/>
    </xf>
    <xf numFmtId="0" fontId="86" fillId="0" borderId="93" xfId="0" applyFont="1" applyBorder="1" applyAlignment="1">
      <alignment horizontal="left" vertical="center" wrapText="1"/>
    </xf>
    <xf numFmtId="0" fontId="86" fillId="0" borderId="34" xfId="0" applyFont="1" applyBorder="1" applyAlignment="1">
      <alignment horizontal="left" vertical="center" wrapText="1"/>
    </xf>
    <xf numFmtId="0" fontId="86" fillId="0" borderId="35" xfId="0" applyFont="1" applyBorder="1" applyAlignment="1">
      <alignment horizontal="left" vertical="center" wrapText="1"/>
    </xf>
    <xf numFmtId="0" fontId="86" fillId="44" borderId="41" xfId="0" applyFont="1" applyFill="1" applyBorder="1" applyAlignment="1">
      <alignment horizontal="left" vertical="center" wrapText="1"/>
    </xf>
    <xf numFmtId="0" fontId="86" fillId="44" borderId="42" xfId="0" applyFont="1" applyFill="1" applyBorder="1" applyAlignment="1">
      <alignment horizontal="left" vertical="center" wrapText="1"/>
    </xf>
    <xf numFmtId="0" fontId="86" fillId="44" borderId="58" xfId="0" applyFont="1" applyFill="1" applyBorder="1" applyAlignment="1">
      <alignment horizontal="left" vertical="center" wrapText="1"/>
    </xf>
    <xf numFmtId="0" fontId="86" fillId="44" borderId="34" xfId="0" applyFont="1" applyFill="1" applyBorder="1" applyAlignment="1">
      <alignment horizontal="left" vertical="center" wrapText="1"/>
    </xf>
    <xf numFmtId="0" fontId="86" fillId="44" borderId="71" xfId="0" applyFont="1" applyFill="1" applyBorder="1" applyAlignment="1">
      <alignment horizontal="left" vertical="center" wrapText="1"/>
    </xf>
    <xf numFmtId="0" fontId="86" fillId="0" borderId="64" xfId="0" applyFont="1" applyBorder="1" applyAlignment="1">
      <alignment horizontal="left" vertical="center" wrapText="1"/>
    </xf>
    <xf numFmtId="0" fontId="86" fillId="0" borderId="88" xfId="0" applyFont="1" applyBorder="1" applyAlignment="1">
      <alignment horizontal="left" vertical="center" wrapText="1"/>
    </xf>
    <xf numFmtId="0" fontId="86" fillId="0" borderId="89" xfId="0" applyFont="1" applyBorder="1" applyAlignment="1">
      <alignment horizontal="left" vertical="center" wrapText="1"/>
    </xf>
    <xf numFmtId="0" fontId="86" fillId="0" borderId="90" xfId="0" applyFont="1" applyBorder="1" applyAlignment="1">
      <alignment horizontal="left" vertical="center" wrapText="1"/>
    </xf>
    <xf numFmtId="0" fontId="86" fillId="0" borderId="91" xfId="0" applyFont="1" applyBorder="1" applyAlignment="1">
      <alignment horizontal="left" vertical="center" wrapText="1"/>
    </xf>
    <xf numFmtId="190" fontId="10" fillId="0" borderId="54" xfId="78" applyNumberFormat="1" applyFont="1" applyFill="1" applyBorder="1" applyAlignment="1" applyProtection="1">
      <alignment horizontal="center" vertical="center" wrapText="1"/>
      <protection/>
    </xf>
    <xf numFmtId="190" fontId="10" fillId="0" borderId="16" xfId="78" applyNumberFormat="1" applyFont="1" applyFill="1" applyBorder="1" applyAlignment="1" applyProtection="1">
      <alignment horizontal="center" vertical="center" wrapText="1"/>
      <protection/>
    </xf>
    <xf numFmtId="9" fontId="96" fillId="44" borderId="41" xfId="71" applyNumberFormat="1" applyFont="1" applyFill="1" applyBorder="1" applyAlignment="1">
      <alignment vertical="center" wrapText="1"/>
      <protection/>
    </xf>
    <xf numFmtId="9" fontId="96" fillId="44" borderId="65" xfId="71" applyNumberFormat="1" applyFont="1" applyFill="1" applyBorder="1" applyAlignment="1">
      <alignment vertical="center" wrapText="1"/>
      <protection/>
    </xf>
    <xf numFmtId="9" fontId="96" fillId="44" borderId="39" xfId="71" applyNumberFormat="1" applyFont="1" applyFill="1" applyBorder="1" applyAlignment="1">
      <alignment vertical="center" wrapText="1"/>
      <protection/>
    </xf>
    <xf numFmtId="9" fontId="96" fillId="44" borderId="15" xfId="71" applyNumberFormat="1" applyFont="1" applyFill="1" applyBorder="1" applyAlignment="1">
      <alignment vertical="center" wrapText="1"/>
      <protection/>
    </xf>
    <xf numFmtId="9" fontId="96" fillId="44" borderId="19" xfId="71" applyNumberFormat="1" applyFont="1" applyFill="1" applyBorder="1" applyAlignment="1">
      <alignment vertical="center" wrapText="1"/>
      <protection/>
    </xf>
    <xf numFmtId="0" fontId="0" fillId="0" borderId="51" xfId="0" applyBorder="1" applyAlignment="1">
      <alignment horizontal="left" vertical="center" wrapText="1"/>
    </xf>
    <xf numFmtId="9" fontId="96" fillId="44" borderId="41" xfId="71" applyNumberFormat="1" applyFont="1" applyFill="1" applyBorder="1" applyAlignment="1">
      <alignment vertical="top" wrapText="1"/>
      <protection/>
    </xf>
    <xf numFmtId="9" fontId="96" fillId="44" borderId="65" xfId="71" applyNumberFormat="1" applyFont="1" applyFill="1" applyBorder="1" applyAlignment="1">
      <alignment vertical="top" wrapText="1"/>
      <protection/>
    </xf>
    <xf numFmtId="9" fontId="96" fillId="44" borderId="66" xfId="71" applyNumberFormat="1" applyFont="1" applyFill="1" applyBorder="1" applyAlignment="1">
      <alignment vertical="top" wrapText="1"/>
      <protection/>
    </xf>
    <xf numFmtId="9" fontId="96" fillId="44" borderId="0" xfId="71" applyNumberFormat="1" applyFont="1" applyFill="1" applyAlignment="1">
      <alignment vertical="top" wrapText="1"/>
      <protection/>
    </xf>
    <xf numFmtId="9" fontId="96" fillId="44" borderId="29" xfId="71" applyNumberFormat="1" applyFont="1" applyFill="1" applyBorder="1" applyAlignment="1">
      <alignment vertical="top" wrapText="1"/>
      <protection/>
    </xf>
    <xf numFmtId="2" fontId="10" fillId="0" borderId="87" xfId="71" applyNumberFormat="1" applyFont="1" applyBorder="1" applyAlignment="1">
      <alignment horizontal="left" vertical="center" wrapText="1"/>
      <protection/>
    </xf>
    <xf numFmtId="0" fontId="0" fillId="0" borderId="63" xfId="0" applyBorder="1" applyAlignment="1">
      <alignment horizontal="left" vertical="center" wrapText="1"/>
    </xf>
    <xf numFmtId="190" fontId="10" fillId="0" borderId="22" xfId="78" applyNumberFormat="1" applyFont="1" applyFill="1" applyBorder="1" applyAlignment="1" applyProtection="1">
      <alignment horizontal="center" vertical="center" wrapText="1"/>
      <protection/>
    </xf>
    <xf numFmtId="190" fontId="10" fillId="0" borderId="57" xfId="78" applyNumberFormat="1" applyFont="1" applyFill="1" applyBorder="1" applyAlignment="1" applyProtection="1">
      <alignment horizontal="center" vertical="center" wrapText="1"/>
      <protection/>
    </xf>
    <xf numFmtId="9" fontId="96" fillId="44" borderId="58" xfId="71" applyNumberFormat="1" applyFont="1" applyFill="1" applyBorder="1" applyAlignment="1">
      <alignment vertical="center" wrapText="1"/>
      <protection/>
    </xf>
    <xf numFmtId="9" fontId="96" fillId="44" borderId="34" xfId="71" applyNumberFormat="1" applyFont="1" applyFill="1" applyBorder="1" applyAlignment="1">
      <alignment vertical="center" wrapText="1"/>
      <protection/>
    </xf>
    <xf numFmtId="9" fontId="96" fillId="44" borderId="35" xfId="71" applyNumberFormat="1" applyFont="1" applyFill="1" applyBorder="1" applyAlignment="1">
      <alignment vertical="center" wrapText="1"/>
      <protection/>
    </xf>
    <xf numFmtId="199" fontId="11" fillId="0" borderId="94" xfId="71" applyNumberFormat="1" applyFont="1" applyBorder="1" applyAlignment="1">
      <alignment horizontal="center" vertical="center" wrapText="1"/>
      <protection/>
    </xf>
    <xf numFmtId="199" fontId="11" fillId="0" borderId="26" xfId="71" applyNumberFormat="1" applyFont="1" applyBorder="1" applyAlignment="1">
      <alignment horizontal="center" vertical="center" wrapText="1"/>
      <protection/>
    </xf>
    <xf numFmtId="199" fontId="11" fillId="0" borderId="95" xfId="71" applyNumberFormat="1" applyFont="1" applyBorder="1" applyAlignment="1">
      <alignment horizontal="center" vertical="center" wrapText="1"/>
      <protection/>
    </xf>
    <xf numFmtId="199" fontId="11" fillId="0" borderId="66" xfId="71" applyNumberFormat="1" applyFont="1" applyBorder="1" applyAlignment="1">
      <alignment horizontal="center" vertical="center" wrapText="1"/>
      <protection/>
    </xf>
    <xf numFmtId="199" fontId="11" fillId="0" borderId="0" xfId="71" applyNumberFormat="1" applyFont="1" applyAlignment="1">
      <alignment horizontal="center" vertical="center" wrapText="1"/>
      <protection/>
    </xf>
    <xf numFmtId="199" fontId="11" fillId="0" borderId="43" xfId="71" applyNumberFormat="1" applyFont="1" applyBorder="1" applyAlignment="1">
      <alignment horizontal="center" vertical="center" wrapText="1"/>
      <protection/>
    </xf>
    <xf numFmtId="199" fontId="11" fillId="0" borderId="58" xfId="71" applyNumberFormat="1" applyFont="1" applyBorder="1" applyAlignment="1">
      <alignment horizontal="center" vertical="center" wrapText="1"/>
      <protection/>
    </xf>
    <xf numFmtId="199" fontId="11" fillId="0" borderId="34" xfId="71" applyNumberFormat="1" applyFont="1" applyBorder="1" applyAlignment="1">
      <alignment horizontal="center" vertical="center" wrapText="1"/>
      <protection/>
    </xf>
    <xf numFmtId="199" fontId="11" fillId="0" borderId="71" xfId="71" applyNumberFormat="1" applyFont="1" applyBorder="1" applyAlignment="1">
      <alignment horizontal="center" vertical="center" wrapText="1"/>
      <protection/>
    </xf>
    <xf numFmtId="0" fontId="11" fillId="38" borderId="26" xfId="71" applyFont="1" applyFill="1" applyBorder="1" applyAlignment="1">
      <alignment horizontal="center" vertical="center" wrapText="1"/>
      <protection/>
    </xf>
    <xf numFmtId="0" fontId="11" fillId="38" borderId="0" xfId="71" applyFont="1" applyFill="1" applyAlignment="1">
      <alignment horizontal="center" vertical="center" wrapText="1"/>
      <protection/>
    </xf>
    <xf numFmtId="0" fontId="11" fillId="38" borderId="34" xfId="71" applyFont="1" applyFill="1" applyBorder="1" applyAlignment="1">
      <alignment horizontal="center" vertical="center" wrapText="1"/>
      <protection/>
    </xf>
    <xf numFmtId="0" fontId="11" fillId="38" borderId="14" xfId="71" applyFont="1" applyFill="1" applyBorder="1" applyAlignment="1">
      <alignment horizontal="left" vertical="center" wrapText="1"/>
      <protection/>
    </xf>
    <xf numFmtId="0" fontId="11" fillId="38" borderId="70" xfId="71" applyFont="1" applyFill="1" applyBorder="1" applyAlignment="1">
      <alignment horizontal="left" vertical="center" wrapText="1"/>
      <protection/>
    </xf>
    <xf numFmtId="0" fontId="11" fillId="38" borderId="17" xfId="71" applyFont="1" applyFill="1" applyBorder="1" applyAlignment="1">
      <alignment horizontal="left" vertical="center" wrapText="1"/>
      <protection/>
    </xf>
    <xf numFmtId="0" fontId="11" fillId="38" borderId="45" xfId="71" applyFont="1" applyFill="1" applyBorder="1" applyAlignment="1">
      <alignment horizontal="left" vertical="center" wrapText="1"/>
      <protection/>
    </xf>
    <xf numFmtId="0" fontId="11" fillId="38" borderId="40" xfId="71" applyFont="1" applyFill="1" applyBorder="1" applyAlignment="1">
      <alignment horizontal="left" vertical="center" wrapText="1"/>
      <protection/>
    </xf>
    <xf numFmtId="0" fontId="11" fillId="38" borderId="86" xfId="71" applyFont="1" applyFill="1" applyBorder="1" applyAlignment="1">
      <alignment horizontal="left" vertical="center" wrapText="1"/>
      <protection/>
    </xf>
    <xf numFmtId="0" fontId="11" fillId="38" borderId="79" xfId="71" applyFont="1" applyFill="1" applyBorder="1" applyAlignment="1">
      <alignment horizontal="left" vertical="center" wrapText="1"/>
      <protection/>
    </xf>
    <xf numFmtId="0" fontId="11" fillId="38" borderId="77" xfId="71" applyFont="1" applyFill="1" applyBorder="1" applyAlignment="1">
      <alignment horizontal="left" vertical="center" wrapText="1"/>
      <protection/>
    </xf>
    <xf numFmtId="14" fontId="95" fillId="0" borderId="13" xfId="0" applyNumberFormat="1" applyFont="1" applyFill="1" applyBorder="1" applyAlignment="1">
      <alignment horizontal="center" vertical="center"/>
    </xf>
    <xf numFmtId="0" fontId="84" fillId="0" borderId="14" xfId="0" applyFont="1" applyBorder="1" applyAlignment="1">
      <alignment horizontal="center" vertical="center" wrapText="1"/>
    </xf>
    <xf numFmtId="0" fontId="84" fillId="0" borderId="17" xfId="0" applyFont="1" applyBorder="1" applyAlignment="1">
      <alignment horizontal="center" vertical="center" wrapText="1"/>
    </xf>
    <xf numFmtId="0" fontId="84" fillId="41" borderId="64" xfId="71" applyFont="1" applyFill="1" applyBorder="1" applyAlignment="1">
      <alignment horizontal="center" vertical="center" wrapText="1"/>
      <protection/>
    </xf>
    <xf numFmtId="0" fontId="84" fillId="41" borderId="41" xfId="71" applyFont="1" applyFill="1" applyBorder="1" applyAlignment="1">
      <alignment horizontal="center" vertical="center" wrapText="1"/>
      <protection/>
    </xf>
    <xf numFmtId="0" fontId="84" fillId="41" borderId="42" xfId="71" applyFont="1" applyFill="1" applyBorder="1" applyAlignment="1">
      <alignment horizontal="center" vertical="center" wrapText="1"/>
      <protection/>
    </xf>
    <xf numFmtId="0" fontId="84" fillId="41" borderId="66" xfId="71" applyFont="1" applyFill="1" applyBorder="1" applyAlignment="1">
      <alignment horizontal="center" vertical="center" wrapText="1"/>
      <protection/>
    </xf>
    <xf numFmtId="0" fontId="84" fillId="41" borderId="0" xfId="71" applyFont="1" applyFill="1" applyBorder="1" applyAlignment="1">
      <alignment horizontal="center" vertical="center" wrapText="1"/>
      <protection/>
    </xf>
    <xf numFmtId="0" fontId="84" fillId="41" borderId="43" xfId="71" applyFont="1" applyFill="1" applyBorder="1" applyAlignment="1">
      <alignment horizontal="center" vertical="center" wrapText="1"/>
      <protection/>
    </xf>
    <xf numFmtId="0" fontId="84" fillId="41" borderId="39" xfId="71" applyFont="1" applyFill="1" applyBorder="1" applyAlignment="1">
      <alignment horizontal="center" vertical="center" wrapText="1"/>
      <protection/>
    </xf>
    <xf numFmtId="0" fontId="84" fillId="41" borderId="15" xfId="71" applyFont="1" applyFill="1" applyBorder="1" applyAlignment="1">
      <alignment horizontal="center" vertical="center" wrapText="1"/>
      <protection/>
    </xf>
    <xf numFmtId="0" fontId="84" fillId="41" borderId="44" xfId="71" applyFont="1" applyFill="1" applyBorder="1" applyAlignment="1">
      <alignment horizontal="center" vertical="center" wrapText="1"/>
      <protection/>
    </xf>
    <xf numFmtId="0" fontId="11" fillId="41" borderId="64" xfId="71" applyFont="1" applyFill="1" applyBorder="1" applyAlignment="1">
      <alignment horizontal="center" vertical="center" wrapText="1"/>
      <protection/>
    </xf>
    <xf numFmtId="0" fontId="11" fillId="41" borderId="41" xfId="71" applyFont="1" applyFill="1" applyBorder="1" applyAlignment="1">
      <alignment horizontal="center" vertical="center" wrapText="1"/>
      <protection/>
    </xf>
    <xf numFmtId="0" fontId="11" fillId="41" borderId="42" xfId="71" applyFont="1" applyFill="1" applyBorder="1" applyAlignment="1">
      <alignment horizontal="center" vertical="center" wrapText="1"/>
      <protection/>
    </xf>
    <xf numFmtId="0" fontId="11" fillId="41" borderId="66" xfId="71" applyFont="1" applyFill="1" applyBorder="1" applyAlignment="1">
      <alignment horizontal="center" vertical="center" wrapText="1"/>
      <protection/>
    </xf>
    <xf numFmtId="0" fontId="11" fillId="41" borderId="0" xfId="71" applyFont="1" applyFill="1" applyBorder="1" applyAlignment="1">
      <alignment horizontal="center" vertical="center" wrapText="1"/>
      <protection/>
    </xf>
    <xf numFmtId="0" fontId="11" fillId="41" borderId="43" xfId="71" applyFont="1" applyFill="1" applyBorder="1" applyAlignment="1">
      <alignment horizontal="center" vertical="center" wrapText="1"/>
      <protection/>
    </xf>
    <xf numFmtId="0" fontId="11" fillId="41" borderId="39" xfId="71" applyFont="1" applyFill="1" applyBorder="1" applyAlignment="1">
      <alignment horizontal="center" vertical="center" wrapText="1"/>
      <protection/>
    </xf>
    <xf numFmtId="0" fontId="11" fillId="41" borderId="15" xfId="71" applyFont="1" applyFill="1" applyBorder="1" applyAlignment="1">
      <alignment horizontal="center" vertical="center" wrapText="1"/>
      <protection/>
    </xf>
    <xf numFmtId="0" fontId="11" fillId="41" borderId="44" xfId="71" applyFont="1" applyFill="1" applyBorder="1" applyAlignment="1">
      <alignment horizontal="center" vertical="center" wrapText="1"/>
      <protection/>
    </xf>
    <xf numFmtId="0" fontId="84" fillId="0" borderId="14" xfId="0" applyFont="1" applyBorder="1" applyAlignment="1">
      <alignment horizontal="left" vertical="center" wrapText="1"/>
    </xf>
    <xf numFmtId="0" fontId="84" fillId="0" borderId="17" xfId="0" applyFont="1" applyBorder="1" applyAlignment="1">
      <alignment horizontal="left" vertical="center" wrapText="1"/>
    </xf>
    <xf numFmtId="0" fontId="11" fillId="0" borderId="14" xfId="0" applyFont="1" applyBorder="1" applyAlignment="1">
      <alignment horizontal="left" vertical="center" wrapText="1"/>
    </xf>
    <xf numFmtId="0" fontId="84" fillId="0" borderId="14" xfId="0" applyFont="1" applyBorder="1" applyAlignment="1">
      <alignment horizontal="center" vertical="center"/>
    </xf>
    <xf numFmtId="0" fontId="84" fillId="0" borderId="70" xfId="0" applyFont="1" applyBorder="1" applyAlignment="1">
      <alignment horizontal="center" vertical="center"/>
    </xf>
    <xf numFmtId="0" fontId="84" fillId="0" borderId="17" xfId="0" applyFont="1" applyBorder="1" applyAlignment="1">
      <alignment horizontal="center" vertical="center"/>
    </xf>
    <xf numFmtId="0" fontId="84" fillId="11" borderId="0" xfId="0" applyFont="1" applyFill="1" applyAlignment="1">
      <alignment horizontal="center" vertical="center"/>
    </xf>
    <xf numFmtId="0" fontId="84" fillId="0" borderId="13" xfId="0" applyFont="1" applyBorder="1" applyAlignment="1">
      <alignment horizontal="center" vertical="center" wrapText="1"/>
    </xf>
    <xf numFmtId="0" fontId="10" fillId="0" borderId="22" xfId="78" applyNumberFormat="1" applyFont="1" applyBorder="1" applyAlignment="1">
      <alignment horizontal="center" vertical="center"/>
    </xf>
    <xf numFmtId="0" fontId="10" fillId="0" borderId="16" xfId="78" applyNumberFormat="1" applyFont="1" applyBorder="1" applyAlignment="1">
      <alignment horizontal="center" vertical="center"/>
    </xf>
    <xf numFmtId="0" fontId="82" fillId="0" borderId="13" xfId="0" applyFont="1" applyBorder="1" applyAlignment="1">
      <alignment horizontal="center" vertical="center"/>
    </xf>
    <xf numFmtId="9" fontId="82" fillId="0" borderId="13" xfId="0" applyNumberFormat="1" applyFont="1" applyBorder="1" applyAlignment="1">
      <alignment horizontal="center" vertical="center"/>
    </xf>
    <xf numFmtId="9" fontId="82" fillId="0" borderId="13" xfId="78" applyFont="1" applyBorder="1" applyAlignment="1">
      <alignment horizontal="center" vertical="center"/>
    </xf>
    <xf numFmtId="0" fontId="82" fillId="0" borderId="22" xfId="78" applyNumberFormat="1" applyFont="1" applyBorder="1" applyAlignment="1">
      <alignment horizontal="center" vertical="center" wrapText="1"/>
    </xf>
    <xf numFmtId="0" fontId="82" fillId="0" borderId="16" xfId="78" applyNumberFormat="1" applyFont="1" applyBorder="1" applyAlignment="1">
      <alignment horizontal="center" vertical="center" wrapText="1"/>
    </xf>
    <xf numFmtId="0" fontId="16" fillId="0" borderId="13" xfId="78" applyNumberFormat="1" applyFont="1" applyBorder="1" applyAlignment="1">
      <alignment horizontal="justify" vertical="top" wrapText="1"/>
    </xf>
    <xf numFmtId="0" fontId="82" fillId="0" borderId="13" xfId="0" applyFont="1" applyBorder="1" applyAlignment="1">
      <alignment horizontal="center" vertical="center" wrapText="1"/>
    </xf>
    <xf numFmtId="9" fontId="82" fillId="0" borderId="13" xfId="78" applyFont="1" applyBorder="1" applyAlignment="1">
      <alignment horizontal="center" vertical="center" wrapText="1"/>
    </xf>
    <xf numFmtId="0" fontId="84" fillId="11"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84" fillId="11" borderId="13" xfId="0" applyFont="1" applyFill="1" applyBorder="1" applyAlignment="1">
      <alignment horizontal="left" vertical="center"/>
    </xf>
    <xf numFmtId="0" fontId="82" fillId="0" borderId="13" xfId="0" applyFont="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8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9" fontId="10" fillId="38" borderId="64" xfId="71" applyNumberFormat="1" applyFont="1" applyFill="1" applyBorder="1" applyAlignment="1">
      <alignment horizontal="left" vertical="center" wrapText="1"/>
      <protection/>
    </xf>
    <xf numFmtId="9" fontId="10" fillId="38" borderId="41" xfId="71" applyNumberFormat="1" applyFont="1" applyFill="1" applyBorder="1" applyAlignment="1">
      <alignment horizontal="left" vertical="center" wrapText="1"/>
      <protection/>
    </xf>
    <xf numFmtId="9" fontId="10" fillId="38" borderId="65" xfId="71" applyNumberFormat="1" applyFont="1" applyFill="1" applyBorder="1" applyAlignment="1">
      <alignment horizontal="left" vertical="center" wrapText="1"/>
      <protection/>
    </xf>
    <xf numFmtId="9" fontId="10" fillId="38" borderId="66" xfId="71" applyNumberFormat="1" applyFont="1" applyFill="1" applyBorder="1" applyAlignment="1">
      <alignment horizontal="left" vertical="center" wrapText="1"/>
      <protection/>
    </xf>
    <xf numFmtId="9" fontId="10" fillId="38" borderId="0" xfId="71" applyNumberFormat="1" applyFont="1" applyFill="1" applyAlignment="1">
      <alignment horizontal="left" vertical="center" wrapText="1"/>
      <protection/>
    </xf>
    <xf numFmtId="9" fontId="10" fillId="38" borderId="29" xfId="71" applyNumberFormat="1" applyFont="1" applyFill="1" applyBorder="1" applyAlignment="1">
      <alignment horizontal="left" vertical="center" wrapText="1"/>
      <protection/>
    </xf>
    <xf numFmtId="9" fontId="23" fillId="44" borderId="64" xfId="71" applyNumberFormat="1" applyFont="1" applyFill="1" applyBorder="1" applyAlignment="1">
      <alignment vertical="top" wrapText="1"/>
      <protection/>
    </xf>
    <xf numFmtId="9" fontId="23" fillId="44" borderId="64" xfId="71" applyNumberFormat="1" applyFont="1" applyFill="1" applyBorder="1" applyAlignment="1">
      <alignment vertical="center" wrapText="1"/>
      <protection/>
    </xf>
    <xf numFmtId="0" fontId="16" fillId="44" borderId="64" xfId="0" applyFont="1" applyFill="1" applyBorder="1" applyAlignment="1" quotePrefix="1">
      <alignment horizontal="left" vertical="center" wrapText="1"/>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16</xdr:row>
      <xdr:rowOff>2428875</xdr:rowOff>
    </xdr:from>
    <xdr:to>
      <xdr:col>7</xdr:col>
      <xdr:colOff>238125</xdr:colOff>
      <xdr:row>16</xdr:row>
      <xdr:rowOff>2428875</xdr:rowOff>
    </xdr:to>
    <xdr:pic>
      <xdr:nvPicPr>
        <xdr:cNvPr id="1" name="Entrada de lápiz 1"/>
        <xdr:cNvPicPr preferRelativeResize="1">
          <a:picLocks noChangeAspect="1"/>
        </xdr:cNvPicPr>
      </xdr:nvPicPr>
      <xdr:blipFill>
        <a:blip r:embed="rId1"/>
        <a:stretch>
          <a:fillRect/>
        </a:stretch>
      </xdr:blipFill>
      <xdr:spPr>
        <a:xfrm>
          <a:off x="5257800" y="18907125"/>
          <a:ext cx="0" cy="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152400</xdr:colOff>
      <xdr:row>11</xdr:row>
      <xdr:rowOff>542925</xdr:rowOff>
    </xdr:from>
    <xdr:to>
      <xdr:col>18</xdr:col>
      <xdr:colOff>152400</xdr:colOff>
      <xdr:row>12</xdr:row>
      <xdr:rowOff>542925</xdr:rowOff>
    </xdr:to>
    <xdr:pic>
      <xdr:nvPicPr>
        <xdr:cNvPr id="1" name="Entrada de lápiz 7"/>
        <xdr:cNvPicPr preferRelativeResize="1">
          <a:picLocks noChangeAspect="1"/>
        </xdr:cNvPicPr>
      </xdr:nvPicPr>
      <xdr:blipFill>
        <a:blip r:embed="rId1"/>
        <a:stretch>
          <a:fillRect/>
        </a:stretch>
      </xdr:blipFill>
      <xdr:spPr>
        <a:xfrm>
          <a:off x="17068800" y="2981325"/>
          <a:ext cx="0" cy="542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38162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2" name="Entrada de lápiz 4"/>
        <xdr:cNvPicPr preferRelativeResize="1">
          <a:picLocks noChangeAspect="1"/>
        </xdr:cNvPicPr>
      </xdr:nvPicPr>
      <xdr:blipFill>
        <a:blip r:embed="rId1"/>
        <a:stretch>
          <a:fillRect/>
        </a:stretch>
      </xdr:blipFill>
      <xdr:spPr>
        <a:xfrm>
          <a:off x="5381625" y="2981325"/>
          <a:ext cx="0" cy="0"/>
        </a:xfrm>
        <a:prstGeom prst="rect">
          <a:avLst/>
        </a:prstGeom>
        <a:noFill/>
        <a:ln w="9525" cmpd="sng">
          <a:noFill/>
        </a:ln>
      </xdr:spPr>
    </xdr:pic>
    <xdr:clientData/>
  </xdr:twoCellAnchor>
  <xdr:twoCellAnchor editAs="oneCell">
    <xdr:from>
      <xdr:col>19</xdr:col>
      <xdr:colOff>152400</xdr:colOff>
      <xdr:row>12</xdr:row>
      <xdr:rowOff>0</xdr:rowOff>
    </xdr:from>
    <xdr:to>
      <xdr:col>19</xdr:col>
      <xdr:colOff>152400</xdr:colOff>
      <xdr:row>12</xdr:row>
      <xdr:rowOff>0</xdr:rowOff>
    </xdr:to>
    <xdr:pic>
      <xdr:nvPicPr>
        <xdr:cNvPr id="3" name="Entrada de lápiz 7"/>
        <xdr:cNvPicPr preferRelativeResize="1">
          <a:picLocks noChangeAspect="1"/>
        </xdr:cNvPicPr>
      </xdr:nvPicPr>
      <xdr:blipFill>
        <a:blip r:embed="rId1"/>
        <a:stretch>
          <a:fillRect/>
        </a:stretch>
      </xdr:blipFill>
      <xdr:spPr>
        <a:xfrm>
          <a:off x="17649825" y="2981325"/>
          <a:ext cx="0" cy="0"/>
        </a:xfrm>
        <a:prstGeom prst="rect">
          <a:avLst/>
        </a:prstGeom>
        <a:noFill/>
        <a:ln w="9525" cmpd="sng">
          <a:noFill/>
        </a:ln>
      </xdr:spPr>
    </xdr:pic>
    <xdr:clientData/>
  </xdr:twoCellAnchor>
  <xdr:twoCellAnchor editAs="oneCell">
    <xdr:from>
      <xdr:col>19</xdr:col>
      <xdr:colOff>152400</xdr:colOff>
      <xdr:row>12</xdr:row>
      <xdr:rowOff>0</xdr:rowOff>
    </xdr:from>
    <xdr:to>
      <xdr:col>19</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7649825" y="2981325"/>
          <a:ext cx="0" cy="0"/>
        </a:xfrm>
        <a:prstGeom prst="rect">
          <a:avLst/>
        </a:prstGeom>
        <a:noFill/>
        <a:ln w="9525" cmpd="sng">
          <a:noFill/>
        </a:ln>
      </xdr:spPr>
    </xdr:pic>
    <xdr:clientData/>
  </xdr:twoCellAnchor>
  <xdr:twoCellAnchor editAs="oneCell">
    <xdr:from>
      <xdr:col>7</xdr:col>
      <xdr:colOff>247650</xdr:colOff>
      <xdr:row>13</xdr:row>
      <xdr:rowOff>0</xdr:rowOff>
    </xdr:from>
    <xdr:to>
      <xdr:col>7</xdr:col>
      <xdr:colOff>247650</xdr:colOff>
      <xdr:row>13</xdr:row>
      <xdr:rowOff>0</xdr:rowOff>
    </xdr:to>
    <xdr:pic>
      <xdr:nvPicPr>
        <xdr:cNvPr id="5" name="Entrada de lápiz 4"/>
        <xdr:cNvPicPr preferRelativeResize="1">
          <a:picLocks noChangeAspect="1"/>
        </xdr:cNvPicPr>
      </xdr:nvPicPr>
      <xdr:blipFill>
        <a:blip r:embed="rId1"/>
        <a:stretch>
          <a:fillRect/>
        </a:stretch>
      </xdr:blipFill>
      <xdr:spPr>
        <a:xfrm>
          <a:off x="5381625" y="5457825"/>
          <a:ext cx="0" cy="0"/>
        </a:xfrm>
        <a:prstGeom prst="rect">
          <a:avLst/>
        </a:prstGeom>
        <a:noFill/>
        <a:ln w="9525" cmpd="sng">
          <a:noFill/>
        </a:ln>
      </xdr:spPr>
    </xdr:pic>
    <xdr:clientData/>
  </xdr:twoCellAnchor>
  <xdr:twoCellAnchor editAs="oneCell">
    <xdr:from>
      <xdr:col>7</xdr:col>
      <xdr:colOff>247650</xdr:colOff>
      <xdr:row>14</xdr:row>
      <xdr:rowOff>0</xdr:rowOff>
    </xdr:from>
    <xdr:to>
      <xdr:col>7</xdr:col>
      <xdr:colOff>247650</xdr:colOff>
      <xdr:row>14</xdr:row>
      <xdr:rowOff>0</xdr:rowOff>
    </xdr:to>
    <xdr:pic>
      <xdr:nvPicPr>
        <xdr:cNvPr id="6" name="Entrada de lápiz 4"/>
        <xdr:cNvPicPr preferRelativeResize="1">
          <a:picLocks noChangeAspect="1"/>
        </xdr:cNvPicPr>
      </xdr:nvPicPr>
      <xdr:blipFill>
        <a:blip r:embed="rId1"/>
        <a:stretch>
          <a:fillRect/>
        </a:stretch>
      </xdr:blipFill>
      <xdr:spPr>
        <a:xfrm>
          <a:off x="5381625" y="7934325"/>
          <a:ext cx="0" cy="0"/>
        </a:xfrm>
        <a:prstGeom prst="rect">
          <a:avLst/>
        </a:prstGeom>
        <a:noFill/>
        <a:ln w="9525" cmpd="sng">
          <a:noFill/>
        </a:ln>
      </xdr:spPr>
    </xdr:pic>
    <xdr:clientData/>
  </xdr:twoCellAnchor>
  <xdr:twoCellAnchor editAs="oneCell">
    <xdr:from>
      <xdr:col>7</xdr:col>
      <xdr:colOff>247650</xdr:colOff>
      <xdr:row>15</xdr:row>
      <xdr:rowOff>0</xdr:rowOff>
    </xdr:from>
    <xdr:to>
      <xdr:col>7</xdr:col>
      <xdr:colOff>247650</xdr:colOff>
      <xdr:row>15</xdr:row>
      <xdr:rowOff>0</xdr:rowOff>
    </xdr:to>
    <xdr:pic>
      <xdr:nvPicPr>
        <xdr:cNvPr id="7" name="Entrada de lápiz 4"/>
        <xdr:cNvPicPr preferRelativeResize="1">
          <a:picLocks noChangeAspect="1"/>
        </xdr:cNvPicPr>
      </xdr:nvPicPr>
      <xdr:blipFill>
        <a:blip r:embed="rId1"/>
        <a:stretch>
          <a:fillRect/>
        </a:stretch>
      </xdr:blipFill>
      <xdr:spPr>
        <a:xfrm>
          <a:off x="5381625" y="9648825"/>
          <a:ext cx="0" cy="0"/>
        </a:xfrm>
        <a:prstGeom prst="rect">
          <a:avLst/>
        </a:prstGeom>
        <a:noFill/>
        <a:ln w="9525" cmpd="sng">
          <a:noFill/>
        </a:ln>
      </xdr:spPr>
    </xdr:pic>
    <xdr:clientData/>
  </xdr:twoCellAnchor>
  <xdr:twoCellAnchor editAs="oneCell">
    <xdr:from>
      <xdr:col>7</xdr:col>
      <xdr:colOff>247650</xdr:colOff>
      <xdr:row>18</xdr:row>
      <xdr:rowOff>0</xdr:rowOff>
    </xdr:from>
    <xdr:to>
      <xdr:col>7</xdr:col>
      <xdr:colOff>247650</xdr:colOff>
      <xdr:row>18</xdr:row>
      <xdr:rowOff>0</xdr:rowOff>
    </xdr:to>
    <xdr:pic>
      <xdr:nvPicPr>
        <xdr:cNvPr id="8" name="Entrada de lápiz 4"/>
        <xdr:cNvPicPr preferRelativeResize="1">
          <a:picLocks noChangeAspect="1"/>
        </xdr:cNvPicPr>
      </xdr:nvPicPr>
      <xdr:blipFill>
        <a:blip r:embed="rId1"/>
        <a:stretch>
          <a:fillRect/>
        </a:stretch>
      </xdr:blipFill>
      <xdr:spPr>
        <a:xfrm>
          <a:off x="5381625" y="16335375"/>
          <a:ext cx="0" cy="0"/>
        </a:xfrm>
        <a:prstGeom prst="rect">
          <a:avLst/>
        </a:prstGeom>
        <a:noFill/>
        <a:ln w="9525" cmpd="sng">
          <a:noFill/>
        </a:ln>
      </xdr:spPr>
    </xdr:pic>
    <xdr:clientData/>
  </xdr:twoCellAnchor>
  <xdr:twoCellAnchor editAs="oneCell">
    <xdr:from>
      <xdr:col>7</xdr:col>
      <xdr:colOff>247650</xdr:colOff>
      <xdr:row>19</xdr:row>
      <xdr:rowOff>0</xdr:rowOff>
    </xdr:from>
    <xdr:to>
      <xdr:col>7</xdr:col>
      <xdr:colOff>247650</xdr:colOff>
      <xdr:row>19</xdr:row>
      <xdr:rowOff>0</xdr:rowOff>
    </xdr:to>
    <xdr:pic>
      <xdr:nvPicPr>
        <xdr:cNvPr id="9" name="Entrada de lápiz 4"/>
        <xdr:cNvPicPr preferRelativeResize="1">
          <a:picLocks noChangeAspect="1"/>
        </xdr:cNvPicPr>
      </xdr:nvPicPr>
      <xdr:blipFill>
        <a:blip r:embed="rId1"/>
        <a:stretch>
          <a:fillRect/>
        </a:stretch>
      </xdr:blipFill>
      <xdr:spPr>
        <a:xfrm>
          <a:off x="5381625" y="20716875"/>
          <a:ext cx="0" cy="0"/>
        </a:xfrm>
        <a:prstGeom prst="rect">
          <a:avLst/>
        </a:prstGeom>
        <a:noFill/>
        <a:ln w="9525" cmpd="sng">
          <a:noFill/>
        </a:ln>
      </xdr:spPr>
    </xdr:pic>
    <xdr:clientData/>
  </xdr:twoCellAnchor>
  <xdr:twoCellAnchor editAs="oneCell">
    <xdr:from>
      <xdr:col>7</xdr:col>
      <xdr:colOff>247650</xdr:colOff>
      <xdr:row>20</xdr:row>
      <xdr:rowOff>0</xdr:rowOff>
    </xdr:from>
    <xdr:to>
      <xdr:col>7</xdr:col>
      <xdr:colOff>247650</xdr:colOff>
      <xdr:row>20</xdr:row>
      <xdr:rowOff>0</xdr:rowOff>
    </xdr:to>
    <xdr:pic>
      <xdr:nvPicPr>
        <xdr:cNvPr id="10" name="Entrada de lápiz 4"/>
        <xdr:cNvPicPr preferRelativeResize="1">
          <a:picLocks noChangeAspect="1"/>
        </xdr:cNvPicPr>
      </xdr:nvPicPr>
      <xdr:blipFill>
        <a:blip r:embed="rId1"/>
        <a:stretch>
          <a:fillRect/>
        </a:stretch>
      </xdr:blipFill>
      <xdr:spPr>
        <a:xfrm>
          <a:off x="5381625" y="24126825"/>
          <a:ext cx="0" cy="0"/>
        </a:xfrm>
        <a:prstGeom prst="rect">
          <a:avLst/>
        </a:prstGeom>
        <a:noFill/>
        <a:ln w="9525" cmpd="sng">
          <a:noFill/>
        </a:ln>
      </xdr:spPr>
    </xdr:pic>
    <xdr:clientData/>
  </xdr:twoCellAnchor>
  <xdr:twoCellAnchor editAs="oneCell">
    <xdr:from>
      <xdr:col>7</xdr:col>
      <xdr:colOff>247650</xdr:colOff>
      <xdr:row>21</xdr:row>
      <xdr:rowOff>0</xdr:rowOff>
    </xdr:from>
    <xdr:to>
      <xdr:col>7</xdr:col>
      <xdr:colOff>247650</xdr:colOff>
      <xdr:row>21</xdr:row>
      <xdr:rowOff>0</xdr:rowOff>
    </xdr:to>
    <xdr:pic>
      <xdr:nvPicPr>
        <xdr:cNvPr id="11" name="Entrada de lápiz 4"/>
        <xdr:cNvPicPr preferRelativeResize="1">
          <a:picLocks noChangeAspect="1"/>
        </xdr:cNvPicPr>
      </xdr:nvPicPr>
      <xdr:blipFill>
        <a:blip r:embed="rId1"/>
        <a:stretch>
          <a:fillRect/>
        </a:stretch>
      </xdr:blipFill>
      <xdr:spPr>
        <a:xfrm>
          <a:off x="5381625" y="2632710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17</xdr:row>
      <xdr:rowOff>0</xdr:rowOff>
    </xdr:from>
    <xdr:to>
      <xdr:col>7</xdr:col>
      <xdr:colOff>238125</xdr:colOff>
      <xdr:row>17</xdr:row>
      <xdr:rowOff>0</xdr:rowOff>
    </xdr:to>
    <xdr:pic>
      <xdr:nvPicPr>
        <xdr:cNvPr id="1" name="Entrada de lápiz 4"/>
        <xdr:cNvPicPr preferRelativeResize="1">
          <a:picLocks noChangeAspect="1"/>
        </xdr:cNvPicPr>
      </xdr:nvPicPr>
      <xdr:blipFill>
        <a:blip r:embed="rId1"/>
        <a:stretch>
          <a:fillRect/>
        </a:stretch>
      </xdr:blipFill>
      <xdr:spPr>
        <a:xfrm>
          <a:off x="5372100" y="18030825"/>
          <a:ext cx="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152400</xdr:colOff>
      <xdr:row>20</xdr:row>
      <xdr:rowOff>0</xdr:rowOff>
    </xdr:from>
    <xdr:to>
      <xdr:col>19</xdr:col>
      <xdr:colOff>152400</xdr:colOff>
      <xdr:row>20</xdr:row>
      <xdr:rowOff>0</xdr:rowOff>
    </xdr:to>
    <xdr:pic>
      <xdr:nvPicPr>
        <xdr:cNvPr id="1" name="Entrada de lápiz 7"/>
        <xdr:cNvPicPr preferRelativeResize="1">
          <a:picLocks noChangeAspect="1"/>
        </xdr:cNvPicPr>
      </xdr:nvPicPr>
      <xdr:blipFill>
        <a:blip r:embed="rId1"/>
        <a:stretch>
          <a:fillRect/>
        </a:stretch>
      </xdr:blipFill>
      <xdr:spPr>
        <a:xfrm>
          <a:off x="18478500" y="19707225"/>
          <a:ext cx="0" cy="0"/>
        </a:xfrm>
        <a:prstGeom prst="rect">
          <a:avLst/>
        </a:prstGeom>
        <a:noFill/>
        <a:ln w="9525" cmpd="sng">
          <a:noFill/>
        </a:ln>
      </xdr:spPr>
    </xdr:pic>
    <xdr:clientData/>
  </xdr:twoCellAnchor>
  <xdr:twoCellAnchor editAs="oneCell">
    <xdr:from>
      <xdr:col>19</xdr:col>
      <xdr:colOff>152400</xdr:colOff>
      <xdr:row>20</xdr:row>
      <xdr:rowOff>0</xdr:rowOff>
    </xdr:from>
    <xdr:to>
      <xdr:col>19</xdr:col>
      <xdr:colOff>152400</xdr:colOff>
      <xdr:row>20</xdr:row>
      <xdr:rowOff>0</xdr:rowOff>
    </xdr:to>
    <xdr:pic>
      <xdr:nvPicPr>
        <xdr:cNvPr id="2" name="Entrada de lápiz 7"/>
        <xdr:cNvPicPr preferRelativeResize="1">
          <a:picLocks noChangeAspect="1"/>
        </xdr:cNvPicPr>
      </xdr:nvPicPr>
      <xdr:blipFill>
        <a:blip r:embed="rId1"/>
        <a:stretch>
          <a:fillRect/>
        </a:stretch>
      </xdr:blipFill>
      <xdr:spPr>
        <a:xfrm>
          <a:off x="18478500" y="19707225"/>
          <a:ext cx="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257175</xdr:colOff>
      <xdr:row>18</xdr:row>
      <xdr:rowOff>0</xdr:rowOff>
    </xdr:from>
    <xdr:to>
      <xdr:col>7</xdr:col>
      <xdr:colOff>257175</xdr:colOff>
      <xdr:row>18</xdr:row>
      <xdr:rowOff>0</xdr:rowOff>
    </xdr:to>
    <xdr:pic>
      <xdr:nvPicPr>
        <xdr:cNvPr id="1" name="Entrada de lápiz 4"/>
        <xdr:cNvPicPr preferRelativeResize="1">
          <a:picLocks noChangeAspect="1"/>
        </xdr:cNvPicPr>
      </xdr:nvPicPr>
      <xdr:blipFill>
        <a:blip r:embed="rId1"/>
        <a:stretch>
          <a:fillRect/>
        </a:stretch>
      </xdr:blipFill>
      <xdr:spPr>
        <a:xfrm>
          <a:off x="6457950" y="16916400"/>
          <a:ext cx="0" cy="0"/>
        </a:xfrm>
        <a:prstGeom prst="rect">
          <a:avLst/>
        </a:prstGeom>
        <a:noFill/>
        <a:ln w="9525" cmpd="sng">
          <a:noFill/>
        </a:ln>
      </xdr:spPr>
    </xdr:pic>
    <xdr:clientData/>
  </xdr:twoCellAnchor>
  <xdr:twoCellAnchor editAs="oneCell">
    <xdr:from>
      <xdr:col>7</xdr:col>
      <xdr:colOff>257175</xdr:colOff>
      <xdr:row>18</xdr:row>
      <xdr:rowOff>0</xdr:rowOff>
    </xdr:from>
    <xdr:to>
      <xdr:col>7</xdr:col>
      <xdr:colOff>257175</xdr:colOff>
      <xdr:row>18</xdr:row>
      <xdr:rowOff>0</xdr:rowOff>
    </xdr:to>
    <xdr:pic>
      <xdr:nvPicPr>
        <xdr:cNvPr id="2" name="Entrada de lápiz 4"/>
        <xdr:cNvPicPr preferRelativeResize="1">
          <a:picLocks noChangeAspect="1"/>
        </xdr:cNvPicPr>
      </xdr:nvPicPr>
      <xdr:blipFill>
        <a:blip r:embed="rId1"/>
        <a:stretch>
          <a:fillRect/>
        </a:stretch>
      </xdr:blipFill>
      <xdr:spPr>
        <a:xfrm>
          <a:off x="6457950" y="16916400"/>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ecretariadistritald-my.sharepoint.com/Users\zarethivanadoncelbaracaldo\Documents\SDM\2022\Plan%20de%20Accio&#769;n%202022\Formulacio&#769;n%20Plan%20de%20accio&#769;n%202022%20-%207662%20okk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 1"/>
      <sheetName val="Meta 2"/>
      <sheetName val="Meta 3"/>
      <sheetName val="Meta 4"/>
      <sheetName val="1. Ind. PA - Direc. Estrat."/>
      <sheetName val="2. Ind PA - Gestión Tec."/>
      <sheetName val="Metas 1 PA proyecto"/>
      <sheetName val="Meta 1..n"/>
      <sheetName val="Metas 4 PA proyecto"/>
      <sheetName val="Metas 5 PA proyecto"/>
      <sheetName val="3. Ind PA - Talento H."/>
      <sheetName val="4. Ind PA - Planeación y "/>
      <sheetName val="5. Ind PA - Seg Eval. y C."/>
      <sheetName val="6. Ind PA - Gestión Doc"/>
      <sheetName val="7. Ind PA - GAyF"/>
      <sheetName val="8. Ind PA - CDI"/>
      <sheetName val="9. Ind PA - Contratación"/>
      <sheetName val="10. Ind PA - Atención Ciuda"/>
      <sheetName val="11. Ind PA - G. Jurídica"/>
      <sheetName val="Territorialización PA"/>
      <sheetName val="Instructivo"/>
      <sheetName val="Generalidades"/>
      <sheetName val="Hoja13"/>
      <sheetName val="Hoja1"/>
    </sheetNames>
    <sheetDataSet>
      <sheetData sheetId="0">
        <row r="34">
          <cell r="D34">
            <v>0.0128</v>
          </cell>
          <cell r="E34">
            <v>0.0128</v>
          </cell>
          <cell r="F34">
            <v>0.0144</v>
          </cell>
          <cell r="G34">
            <v>0.0128</v>
          </cell>
          <cell r="H34">
            <v>0.0128</v>
          </cell>
          <cell r="I34">
            <v>0.0144</v>
          </cell>
          <cell r="J34">
            <v>0.0128</v>
          </cell>
          <cell r="K34">
            <v>0.0128</v>
          </cell>
          <cell r="L34">
            <v>0.0144</v>
          </cell>
          <cell r="M34">
            <v>0.0128</v>
          </cell>
          <cell r="N34">
            <v>0.0128</v>
          </cell>
          <cell r="O34">
            <v>0.0144</v>
          </cell>
          <cell r="P34">
            <v>0.16</v>
          </cell>
        </row>
      </sheetData>
      <sheetData sheetId="1">
        <row r="34">
          <cell r="D34">
            <v>0.162</v>
          </cell>
          <cell r="E34">
            <v>0.058</v>
          </cell>
          <cell r="F34">
            <v>0.07800000000000001</v>
          </cell>
          <cell r="G34">
            <v>0.082</v>
          </cell>
          <cell r="H34">
            <v>0.082</v>
          </cell>
          <cell r="I34">
            <v>0.07800000000000001</v>
          </cell>
          <cell r="J34">
            <v>0.07800000000000001</v>
          </cell>
          <cell r="K34">
            <v>0.07600000000000001</v>
          </cell>
          <cell r="L34">
            <v>0.07600000000000001</v>
          </cell>
          <cell r="M34">
            <v>0.082</v>
          </cell>
          <cell r="N34">
            <v>0.084</v>
          </cell>
          <cell r="O34">
            <v>0.064</v>
          </cell>
          <cell r="P34">
            <v>1.0000000000000002</v>
          </cell>
        </row>
      </sheetData>
      <sheetData sheetId="2">
        <row r="34">
          <cell r="D34">
            <v>0.05666666666666667</v>
          </cell>
          <cell r="E34">
            <v>0.1</v>
          </cell>
          <cell r="F34">
            <v>0.08</v>
          </cell>
          <cell r="G34">
            <v>0.09083333333333335</v>
          </cell>
          <cell r="H34">
            <v>0.07666666666666666</v>
          </cell>
          <cell r="I34">
            <v>0.07666666666666666</v>
          </cell>
          <cell r="J34">
            <v>0.08916666666666667</v>
          </cell>
          <cell r="K34">
            <v>0.09833333333333333</v>
          </cell>
          <cell r="L34">
            <v>0.08</v>
          </cell>
          <cell r="M34">
            <v>0.0875</v>
          </cell>
          <cell r="N34">
            <v>0.08</v>
          </cell>
          <cell r="O34">
            <v>0.08416666666666667</v>
          </cell>
          <cell r="P3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9.xml" /><Relationship Id="rId4"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0.xml" /><Relationship Id="rId4"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1.xml" /><Relationship Id="rId4"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8.vml" /><Relationship Id="rId3" Type="http://schemas.openxmlformats.org/officeDocument/2006/relationships/drawing" Target="../drawings/drawing12.xml" /><Relationship Id="rId4"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55" zoomScaleNormal="55" workbookViewId="0" topLeftCell="A5">
      <selection activeCell="C17" sqref="C17:Q17"/>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635"/>
      <c r="B1" s="638" t="s">
        <v>16</v>
      </c>
      <c r="C1" s="639"/>
      <c r="D1" s="639"/>
      <c r="E1" s="639"/>
      <c r="F1" s="639"/>
      <c r="G1" s="639"/>
      <c r="H1" s="639"/>
      <c r="I1" s="639"/>
      <c r="J1" s="639"/>
      <c r="K1" s="639"/>
      <c r="L1" s="639"/>
      <c r="M1" s="639"/>
      <c r="N1" s="639"/>
      <c r="O1" s="639"/>
      <c r="P1" s="639"/>
      <c r="Q1" s="639"/>
      <c r="R1" s="639"/>
      <c r="S1" s="639"/>
      <c r="T1" s="639"/>
      <c r="U1" s="639"/>
      <c r="V1" s="639"/>
      <c r="W1" s="639"/>
      <c r="X1" s="639"/>
      <c r="Y1" s="639"/>
      <c r="Z1" s="639"/>
      <c r="AA1" s="640"/>
      <c r="AB1" s="641" t="s">
        <v>423</v>
      </c>
      <c r="AC1" s="642"/>
      <c r="AD1" s="643"/>
    </row>
    <row r="2" spans="1:30" ht="30.75" customHeight="1" thickBot="1">
      <c r="A2" s="636"/>
      <c r="B2" s="638" t="s">
        <v>17</v>
      </c>
      <c r="C2" s="639"/>
      <c r="D2" s="639"/>
      <c r="E2" s="639"/>
      <c r="F2" s="639"/>
      <c r="G2" s="639"/>
      <c r="H2" s="639"/>
      <c r="I2" s="639"/>
      <c r="J2" s="639"/>
      <c r="K2" s="639"/>
      <c r="L2" s="639"/>
      <c r="M2" s="639"/>
      <c r="N2" s="639"/>
      <c r="O2" s="639"/>
      <c r="P2" s="639"/>
      <c r="Q2" s="639"/>
      <c r="R2" s="639"/>
      <c r="S2" s="639"/>
      <c r="T2" s="639"/>
      <c r="U2" s="639"/>
      <c r="V2" s="639"/>
      <c r="W2" s="639"/>
      <c r="X2" s="639"/>
      <c r="Y2" s="639"/>
      <c r="Z2" s="639"/>
      <c r="AA2" s="640"/>
      <c r="AB2" s="588" t="s">
        <v>418</v>
      </c>
      <c r="AC2" s="589"/>
      <c r="AD2" s="590"/>
    </row>
    <row r="3" spans="1:30" ht="24" customHeight="1">
      <c r="A3" s="636"/>
      <c r="B3" s="541" t="s">
        <v>295</v>
      </c>
      <c r="C3" s="542"/>
      <c r="D3" s="542"/>
      <c r="E3" s="542"/>
      <c r="F3" s="542"/>
      <c r="G3" s="542"/>
      <c r="H3" s="542"/>
      <c r="I3" s="542"/>
      <c r="J3" s="542"/>
      <c r="K3" s="542"/>
      <c r="L3" s="542"/>
      <c r="M3" s="542"/>
      <c r="N3" s="542"/>
      <c r="O3" s="542"/>
      <c r="P3" s="542"/>
      <c r="Q3" s="542"/>
      <c r="R3" s="542"/>
      <c r="S3" s="542"/>
      <c r="T3" s="542"/>
      <c r="U3" s="542"/>
      <c r="V3" s="542"/>
      <c r="W3" s="542"/>
      <c r="X3" s="542"/>
      <c r="Y3" s="542"/>
      <c r="Z3" s="542"/>
      <c r="AA3" s="543"/>
      <c r="AB3" s="588" t="s">
        <v>424</v>
      </c>
      <c r="AC3" s="589"/>
      <c r="AD3" s="590"/>
    </row>
    <row r="4" spans="1:30" ht="21.75" customHeight="1" thickBot="1">
      <c r="A4" s="637"/>
      <c r="B4" s="585"/>
      <c r="C4" s="586"/>
      <c r="D4" s="586"/>
      <c r="E4" s="586"/>
      <c r="F4" s="586"/>
      <c r="G4" s="586"/>
      <c r="H4" s="586"/>
      <c r="I4" s="586"/>
      <c r="J4" s="586"/>
      <c r="K4" s="586"/>
      <c r="L4" s="586"/>
      <c r="M4" s="586"/>
      <c r="N4" s="586"/>
      <c r="O4" s="586"/>
      <c r="P4" s="586"/>
      <c r="Q4" s="586"/>
      <c r="R4" s="586"/>
      <c r="S4" s="586"/>
      <c r="T4" s="586"/>
      <c r="U4" s="586"/>
      <c r="V4" s="586"/>
      <c r="W4" s="586"/>
      <c r="X4" s="586"/>
      <c r="Y4" s="586"/>
      <c r="Z4" s="586"/>
      <c r="AA4" s="587"/>
      <c r="AB4" s="591" t="s">
        <v>175</v>
      </c>
      <c r="AC4" s="592"/>
      <c r="AD4" s="593"/>
    </row>
    <row r="5" spans="1:30" ht="9" customHeight="1" thickBot="1">
      <c r="A5" s="53"/>
      <c r="B5" s="224"/>
      <c r="C5" s="22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615" t="s">
        <v>293</v>
      </c>
      <c r="B7" s="616"/>
      <c r="C7" s="621"/>
      <c r="D7" s="594" t="s">
        <v>71</v>
      </c>
      <c r="E7" s="600"/>
      <c r="F7" s="600"/>
      <c r="G7" s="600"/>
      <c r="H7" s="595"/>
      <c r="I7" s="603" t="s">
        <v>74</v>
      </c>
      <c r="J7" s="604"/>
      <c r="K7" s="594" t="s">
        <v>67</v>
      </c>
      <c r="L7" s="595"/>
      <c r="M7" s="570" t="s">
        <v>70</v>
      </c>
      <c r="N7" s="571"/>
      <c r="O7" s="609" t="s">
        <v>425</v>
      </c>
      <c r="P7" s="610"/>
      <c r="Q7" s="56"/>
      <c r="R7" s="56"/>
      <c r="S7" s="56"/>
      <c r="T7" s="56"/>
      <c r="U7" s="56"/>
      <c r="V7" s="56"/>
      <c r="W7" s="56"/>
      <c r="X7" s="56"/>
      <c r="Y7" s="56"/>
      <c r="Z7" s="57"/>
      <c r="AA7" s="56"/>
      <c r="AB7" s="56"/>
      <c r="AC7" s="62"/>
      <c r="AD7" s="63"/>
    </row>
    <row r="8" spans="1:30" ht="15">
      <c r="A8" s="617"/>
      <c r="B8" s="618"/>
      <c r="C8" s="622"/>
      <c r="D8" s="596"/>
      <c r="E8" s="601"/>
      <c r="F8" s="601"/>
      <c r="G8" s="601"/>
      <c r="H8" s="597"/>
      <c r="I8" s="605"/>
      <c r="J8" s="606"/>
      <c r="K8" s="596"/>
      <c r="L8" s="597"/>
      <c r="M8" s="611" t="s">
        <v>68</v>
      </c>
      <c r="N8" s="612"/>
      <c r="O8" s="613"/>
      <c r="P8" s="614"/>
      <c r="Q8" s="56"/>
      <c r="R8" s="56"/>
      <c r="S8" s="56"/>
      <c r="T8" s="56"/>
      <c r="U8" s="56"/>
      <c r="V8" s="56"/>
      <c r="W8" s="56"/>
      <c r="X8" s="56"/>
      <c r="Y8" s="56"/>
      <c r="Z8" s="57"/>
      <c r="AA8" s="56"/>
      <c r="AB8" s="56"/>
      <c r="AC8" s="62"/>
      <c r="AD8" s="63"/>
    </row>
    <row r="9" spans="1:30" ht="15.75" thickBot="1">
      <c r="A9" s="619"/>
      <c r="B9" s="620"/>
      <c r="C9" s="623"/>
      <c r="D9" s="598"/>
      <c r="E9" s="602"/>
      <c r="F9" s="602"/>
      <c r="G9" s="602"/>
      <c r="H9" s="599"/>
      <c r="I9" s="607"/>
      <c r="J9" s="608"/>
      <c r="K9" s="598"/>
      <c r="L9" s="599"/>
      <c r="M9" s="566" t="s">
        <v>69</v>
      </c>
      <c r="N9" s="567"/>
      <c r="O9" s="568"/>
      <c r="P9" s="569"/>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594" t="s">
        <v>0</v>
      </c>
      <c r="B11" s="595"/>
      <c r="C11" s="625"/>
      <c r="D11" s="626"/>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7"/>
    </row>
    <row r="12" spans="1:30" ht="15" customHeight="1">
      <c r="A12" s="596"/>
      <c r="B12" s="597"/>
      <c r="C12" s="628"/>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30"/>
    </row>
    <row r="13" spans="1:30" ht="15" customHeight="1" thickBot="1">
      <c r="A13" s="598"/>
      <c r="B13" s="599"/>
      <c r="C13" s="631"/>
      <c r="D13" s="632"/>
      <c r="E13" s="632"/>
      <c r="F13" s="632"/>
      <c r="G13" s="632"/>
      <c r="H13" s="632"/>
      <c r="I13" s="632"/>
      <c r="J13" s="632"/>
      <c r="K13" s="632"/>
      <c r="L13" s="632"/>
      <c r="M13" s="632"/>
      <c r="N13" s="632"/>
      <c r="O13" s="632"/>
      <c r="P13" s="632"/>
      <c r="Q13" s="632"/>
      <c r="R13" s="632"/>
      <c r="S13" s="632"/>
      <c r="T13" s="632"/>
      <c r="U13" s="632"/>
      <c r="V13" s="632"/>
      <c r="W13" s="632"/>
      <c r="X13" s="632"/>
      <c r="Y13" s="632"/>
      <c r="Z13" s="632"/>
      <c r="AA13" s="632"/>
      <c r="AB13" s="632"/>
      <c r="AC13" s="632"/>
      <c r="AD13" s="633"/>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64" t="s">
        <v>77</v>
      </c>
      <c r="B15" s="565"/>
      <c r="C15" s="644" t="s">
        <v>426</v>
      </c>
      <c r="D15" s="645"/>
      <c r="E15" s="645"/>
      <c r="F15" s="645"/>
      <c r="G15" s="645"/>
      <c r="H15" s="645"/>
      <c r="I15" s="645"/>
      <c r="J15" s="645"/>
      <c r="K15" s="646"/>
      <c r="L15" s="558" t="s">
        <v>73</v>
      </c>
      <c r="M15" s="634"/>
      <c r="N15" s="634"/>
      <c r="O15" s="634"/>
      <c r="P15" s="634"/>
      <c r="Q15" s="559"/>
      <c r="R15" s="555"/>
      <c r="S15" s="556"/>
      <c r="T15" s="556"/>
      <c r="U15" s="556"/>
      <c r="V15" s="556"/>
      <c r="W15" s="556"/>
      <c r="X15" s="557"/>
      <c r="Y15" s="558" t="s">
        <v>72</v>
      </c>
      <c r="Z15" s="559"/>
      <c r="AA15" s="578"/>
      <c r="AB15" s="579"/>
      <c r="AC15" s="579"/>
      <c r="AD15" s="580"/>
    </row>
    <row r="16" spans="1:30" ht="9" customHeight="1" thickBot="1">
      <c r="A16" s="61"/>
      <c r="B16" s="56"/>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75"/>
      <c r="AD16" s="76"/>
    </row>
    <row r="17" spans="1:30" s="78" customFormat="1" ht="37.5" customHeight="1" thickBot="1">
      <c r="A17" s="564" t="s">
        <v>79</v>
      </c>
      <c r="B17" s="565"/>
      <c r="C17" s="582"/>
      <c r="D17" s="583"/>
      <c r="E17" s="583"/>
      <c r="F17" s="583"/>
      <c r="G17" s="583"/>
      <c r="H17" s="583"/>
      <c r="I17" s="583"/>
      <c r="J17" s="583"/>
      <c r="K17" s="583"/>
      <c r="L17" s="583"/>
      <c r="M17" s="583"/>
      <c r="N17" s="583"/>
      <c r="O17" s="583"/>
      <c r="P17" s="583"/>
      <c r="Q17" s="584"/>
      <c r="R17" s="624" t="s">
        <v>374</v>
      </c>
      <c r="S17" s="562"/>
      <c r="T17" s="562"/>
      <c r="U17" s="562"/>
      <c r="V17" s="563"/>
      <c r="W17" s="560"/>
      <c r="X17" s="561"/>
      <c r="Y17" s="562" t="s">
        <v>15</v>
      </c>
      <c r="Z17" s="562"/>
      <c r="AA17" s="562"/>
      <c r="AB17" s="563"/>
      <c r="AC17" s="653"/>
      <c r="AD17" s="654"/>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624" t="s">
        <v>1</v>
      </c>
      <c r="B19" s="562"/>
      <c r="C19" s="562"/>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2"/>
      <c r="AB19" s="562"/>
      <c r="AC19" s="562"/>
      <c r="AD19" s="563"/>
      <c r="AE19" s="86"/>
      <c r="AF19" s="86"/>
    </row>
    <row r="20" spans="1:32" ht="31.5" customHeight="1" thickBot="1">
      <c r="A20" s="85"/>
      <c r="B20" s="62"/>
      <c r="C20" s="650" t="s">
        <v>376</v>
      </c>
      <c r="D20" s="651"/>
      <c r="E20" s="651"/>
      <c r="F20" s="651"/>
      <c r="G20" s="651"/>
      <c r="H20" s="651"/>
      <c r="I20" s="651"/>
      <c r="J20" s="651"/>
      <c r="K20" s="651"/>
      <c r="L20" s="651"/>
      <c r="M20" s="651"/>
      <c r="N20" s="651"/>
      <c r="O20" s="651"/>
      <c r="P20" s="652"/>
      <c r="Q20" s="647" t="s">
        <v>377</v>
      </c>
      <c r="R20" s="648"/>
      <c r="S20" s="648"/>
      <c r="T20" s="648"/>
      <c r="U20" s="648"/>
      <c r="V20" s="648"/>
      <c r="W20" s="648"/>
      <c r="X20" s="648"/>
      <c r="Y20" s="648"/>
      <c r="Z20" s="648"/>
      <c r="AA20" s="648"/>
      <c r="AB20" s="648"/>
      <c r="AC20" s="648"/>
      <c r="AD20" s="649"/>
      <c r="AE20" s="86"/>
      <c r="AF20" s="86"/>
    </row>
    <row r="21" spans="1:32" ht="31.5" customHeight="1" thickBot="1">
      <c r="A21" s="61"/>
      <c r="B21" s="56"/>
      <c r="C21" s="174" t="s">
        <v>39</v>
      </c>
      <c r="D21" s="175" t="s">
        <v>40</v>
      </c>
      <c r="E21" s="175" t="s">
        <v>41</v>
      </c>
      <c r="F21" s="175" t="s">
        <v>42</v>
      </c>
      <c r="G21" s="175" t="s">
        <v>43</v>
      </c>
      <c r="H21" s="175" t="s">
        <v>44</v>
      </c>
      <c r="I21" s="175" t="s">
        <v>45</v>
      </c>
      <c r="J21" s="175" t="s">
        <v>46</v>
      </c>
      <c r="K21" s="175" t="s">
        <v>47</v>
      </c>
      <c r="L21" s="175" t="s">
        <v>48</v>
      </c>
      <c r="M21" s="175" t="s">
        <v>49</v>
      </c>
      <c r="N21" s="175" t="s">
        <v>50</v>
      </c>
      <c r="O21" s="175" t="s">
        <v>8</v>
      </c>
      <c r="P21" s="176" t="s">
        <v>382</v>
      </c>
      <c r="Q21" s="174" t="s">
        <v>39</v>
      </c>
      <c r="R21" s="175" t="s">
        <v>40</v>
      </c>
      <c r="S21" s="175" t="s">
        <v>41</v>
      </c>
      <c r="T21" s="175" t="s">
        <v>42</v>
      </c>
      <c r="U21" s="175" t="s">
        <v>43</v>
      </c>
      <c r="V21" s="175" t="s">
        <v>44</v>
      </c>
      <c r="W21" s="175" t="s">
        <v>45</v>
      </c>
      <c r="X21" s="175" t="s">
        <v>46</v>
      </c>
      <c r="Y21" s="175" t="s">
        <v>47</v>
      </c>
      <c r="Z21" s="175" t="s">
        <v>48</v>
      </c>
      <c r="AA21" s="175" t="s">
        <v>49</v>
      </c>
      <c r="AB21" s="175" t="s">
        <v>50</v>
      </c>
      <c r="AC21" s="175" t="s">
        <v>8</v>
      </c>
      <c r="AD21" s="176" t="s">
        <v>382</v>
      </c>
      <c r="AE21" s="4"/>
      <c r="AF21" s="4"/>
    </row>
    <row r="22" spans="1:32" ht="31.5" customHeight="1">
      <c r="A22" s="505" t="s">
        <v>378</v>
      </c>
      <c r="B22" s="510"/>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506" t="s">
        <v>379</v>
      </c>
      <c r="B23" s="513"/>
      <c r="C23" s="192"/>
      <c r="D23" s="191"/>
      <c r="E23" s="191"/>
      <c r="F23" s="191"/>
      <c r="G23" s="191"/>
      <c r="H23" s="191"/>
      <c r="I23" s="191"/>
      <c r="J23" s="191"/>
      <c r="K23" s="191"/>
      <c r="L23" s="191"/>
      <c r="M23" s="191"/>
      <c r="N23" s="191"/>
      <c r="O23" s="191">
        <f>SUM(C23:N23)</f>
        <v>0</v>
      </c>
      <c r="P23" s="211"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506" t="s">
        <v>380</v>
      </c>
      <c r="B24" s="513"/>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576" t="s">
        <v>381</v>
      </c>
      <c r="B25" s="577"/>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572" t="s">
        <v>76</v>
      </c>
      <c r="B27" s="573"/>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5"/>
    </row>
    <row r="28" spans="1:30" ht="15" customHeight="1">
      <c r="A28" s="550" t="s">
        <v>189</v>
      </c>
      <c r="B28" s="552" t="s">
        <v>6</v>
      </c>
      <c r="C28" s="553"/>
      <c r="D28" s="513" t="s">
        <v>398</v>
      </c>
      <c r="E28" s="514"/>
      <c r="F28" s="514"/>
      <c r="G28" s="514"/>
      <c r="H28" s="514"/>
      <c r="I28" s="514"/>
      <c r="J28" s="514"/>
      <c r="K28" s="514"/>
      <c r="L28" s="514"/>
      <c r="M28" s="514"/>
      <c r="N28" s="514"/>
      <c r="O28" s="554"/>
      <c r="P28" s="536" t="s">
        <v>8</v>
      </c>
      <c r="Q28" s="536" t="s">
        <v>84</v>
      </c>
      <c r="R28" s="536"/>
      <c r="S28" s="536"/>
      <c r="T28" s="536"/>
      <c r="U28" s="536"/>
      <c r="V28" s="536"/>
      <c r="W28" s="536"/>
      <c r="X28" s="536"/>
      <c r="Y28" s="536"/>
      <c r="Z28" s="536"/>
      <c r="AA28" s="536"/>
      <c r="AB28" s="536"/>
      <c r="AC28" s="536"/>
      <c r="AD28" s="545"/>
    </row>
    <row r="29" spans="1:30" ht="27" customHeight="1">
      <c r="A29" s="551"/>
      <c r="B29" s="546"/>
      <c r="C29" s="548"/>
      <c r="D29" s="173" t="s">
        <v>39</v>
      </c>
      <c r="E29" s="173" t="s">
        <v>40</v>
      </c>
      <c r="F29" s="173" t="s">
        <v>41</v>
      </c>
      <c r="G29" s="173" t="s">
        <v>42</v>
      </c>
      <c r="H29" s="173" t="s">
        <v>43</v>
      </c>
      <c r="I29" s="173" t="s">
        <v>44</v>
      </c>
      <c r="J29" s="173" t="s">
        <v>45</v>
      </c>
      <c r="K29" s="173" t="s">
        <v>46</v>
      </c>
      <c r="L29" s="173" t="s">
        <v>47</v>
      </c>
      <c r="M29" s="173" t="s">
        <v>48</v>
      </c>
      <c r="N29" s="173" t="s">
        <v>49</v>
      </c>
      <c r="O29" s="173" t="s">
        <v>50</v>
      </c>
      <c r="P29" s="554"/>
      <c r="Q29" s="536"/>
      <c r="R29" s="536"/>
      <c r="S29" s="536"/>
      <c r="T29" s="536"/>
      <c r="U29" s="536"/>
      <c r="V29" s="536"/>
      <c r="W29" s="536"/>
      <c r="X29" s="536"/>
      <c r="Y29" s="536"/>
      <c r="Z29" s="536"/>
      <c r="AA29" s="536"/>
      <c r="AB29" s="536"/>
      <c r="AC29" s="536"/>
      <c r="AD29" s="545"/>
    </row>
    <row r="30" spans="1:30" ht="42" customHeight="1" thickBot="1">
      <c r="A30" s="88"/>
      <c r="B30" s="537"/>
      <c r="C30" s="538"/>
      <c r="D30" s="92"/>
      <c r="E30" s="92"/>
      <c r="F30" s="92"/>
      <c r="G30" s="92"/>
      <c r="H30" s="92"/>
      <c r="I30" s="92"/>
      <c r="J30" s="92"/>
      <c r="K30" s="92"/>
      <c r="L30" s="92"/>
      <c r="M30" s="92"/>
      <c r="N30" s="92"/>
      <c r="O30" s="92"/>
      <c r="P30" s="89">
        <f>SUM(D30:O30)</f>
        <v>0</v>
      </c>
      <c r="Q30" s="539" t="s">
        <v>296</v>
      </c>
      <c r="R30" s="539"/>
      <c r="S30" s="539"/>
      <c r="T30" s="539"/>
      <c r="U30" s="539"/>
      <c r="V30" s="539"/>
      <c r="W30" s="539"/>
      <c r="X30" s="539"/>
      <c r="Y30" s="539"/>
      <c r="Z30" s="539"/>
      <c r="AA30" s="539"/>
      <c r="AB30" s="539"/>
      <c r="AC30" s="539"/>
      <c r="AD30" s="540"/>
    </row>
    <row r="31" spans="1:30" ht="45" customHeight="1">
      <c r="A31" s="541" t="s">
        <v>292</v>
      </c>
      <c r="B31" s="542"/>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3"/>
    </row>
    <row r="32" spans="1:41" ht="22.5" customHeight="1">
      <c r="A32" s="506" t="s">
        <v>190</v>
      </c>
      <c r="B32" s="536" t="s">
        <v>62</v>
      </c>
      <c r="C32" s="536" t="s">
        <v>6</v>
      </c>
      <c r="D32" s="536" t="s">
        <v>60</v>
      </c>
      <c r="E32" s="536"/>
      <c r="F32" s="536"/>
      <c r="G32" s="536"/>
      <c r="H32" s="536"/>
      <c r="I32" s="536"/>
      <c r="J32" s="536"/>
      <c r="K32" s="536"/>
      <c r="L32" s="536"/>
      <c r="M32" s="536"/>
      <c r="N32" s="536"/>
      <c r="O32" s="536"/>
      <c r="P32" s="536"/>
      <c r="Q32" s="536" t="s">
        <v>85</v>
      </c>
      <c r="R32" s="536"/>
      <c r="S32" s="536"/>
      <c r="T32" s="536"/>
      <c r="U32" s="536"/>
      <c r="V32" s="536"/>
      <c r="W32" s="536"/>
      <c r="X32" s="536"/>
      <c r="Y32" s="536"/>
      <c r="Z32" s="536"/>
      <c r="AA32" s="536"/>
      <c r="AB32" s="536"/>
      <c r="AC32" s="536"/>
      <c r="AD32" s="545"/>
      <c r="AG32" s="90"/>
      <c r="AH32" s="90"/>
      <c r="AI32" s="90"/>
      <c r="AJ32" s="90"/>
      <c r="AK32" s="90"/>
      <c r="AL32" s="90"/>
      <c r="AM32" s="90"/>
      <c r="AN32" s="90"/>
      <c r="AO32" s="90"/>
    </row>
    <row r="33" spans="1:41" ht="27" customHeight="1">
      <c r="A33" s="506"/>
      <c r="B33" s="536"/>
      <c r="C33" s="544"/>
      <c r="D33" s="173" t="s">
        <v>39</v>
      </c>
      <c r="E33" s="173" t="s">
        <v>40</v>
      </c>
      <c r="F33" s="173" t="s">
        <v>41</v>
      </c>
      <c r="G33" s="173" t="s">
        <v>42</v>
      </c>
      <c r="H33" s="173" t="s">
        <v>43</v>
      </c>
      <c r="I33" s="173" t="s">
        <v>44</v>
      </c>
      <c r="J33" s="173" t="s">
        <v>45</v>
      </c>
      <c r="K33" s="173" t="s">
        <v>46</v>
      </c>
      <c r="L33" s="173" t="s">
        <v>47</v>
      </c>
      <c r="M33" s="173" t="s">
        <v>48</v>
      </c>
      <c r="N33" s="173" t="s">
        <v>49</v>
      </c>
      <c r="O33" s="173" t="s">
        <v>50</v>
      </c>
      <c r="P33" s="173" t="s">
        <v>8</v>
      </c>
      <c r="Q33" s="536" t="s">
        <v>403</v>
      </c>
      <c r="R33" s="536"/>
      <c r="S33" s="536"/>
      <c r="T33" s="536" t="s">
        <v>406</v>
      </c>
      <c r="U33" s="536"/>
      <c r="V33" s="536"/>
      <c r="W33" s="546" t="s">
        <v>81</v>
      </c>
      <c r="X33" s="547"/>
      <c r="Y33" s="547"/>
      <c r="Z33" s="548"/>
      <c r="AA33" s="546" t="s">
        <v>82</v>
      </c>
      <c r="AB33" s="547"/>
      <c r="AC33" s="547"/>
      <c r="AD33" s="549"/>
      <c r="AG33" s="90"/>
      <c r="AH33" s="90"/>
      <c r="AI33" s="90"/>
      <c r="AJ33" s="90"/>
      <c r="AK33" s="90"/>
      <c r="AL33" s="90"/>
      <c r="AM33" s="90"/>
      <c r="AN33" s="90"/>
      <c r="AO33" s="90"/>
    </row>
    <row r="34" spans="1:41" ht="45" customHeight="1">
      <c r="A34" s="524"/>
      <c r="B34" s="526"/>
      <c r="C34" s="93" t="s">
        <v>9</v>
      </c>
      <c r="D34" s="92"/>
      <c r="E34" s="92"/>
      <c r="F34" s="92"/>
      <c r="G34" s="92"/>
      <c r="H34" s="92"/>
      <c r="I34" s="92"/>
      <c r="J34" s="92"/>
      <c r="K34" s="92"/>
      <c r="L34" s="92"/>
      <c r="M34" s="92"/>
      <c r="N34" s="92"/>
      <c r="O34" s="92"/>
      <c r="P34" s="212">
        <f>SUM(D34:O34)</f>
        <v>0</v>
      </c>
      <c r="Q34" s="528" t="s">
        <v>404</v>
      </c>
      <c r="R34" s="529"/>
      <c r="S34" s="530"/>
      <c r="T34" s="529" t="s">
        <v>405</v>
      </c>
      <c r="U34" s="529"/>
      <c r="V34" s="530"/>
      <c r="W34" s="528" t="s">
        <v>402</v>
      </c>
      <c r="X34" s="529"/>
      <c r="Y34" s="529"/>
      <c r="Z34" s="530"/>
      <c r="AA34" s="528" t="s">
        <v>407</v>
      </c>
      <c r="AB34" s="529"/>
      <c r="AC34" s="529"/>
      <c r="AD34" s="534"/>
      <c r="AG34" s="90"/>
      <c r="AH34" s="90"/>
      <c r="AI34" s="90"/>
      <c r="AJ34" s="90"/>
      <c r="AK34" s="90"/>
      <c r="AL34" s="90"/>
      <c r="AM34" s="90"/>
      <c r="AN34" s="90"/>
      <c r="AO34" s="90"/>
    </row>
    <row r="35" spans="1:41" ht="45" customHeight="1" thickBot="1">
      <c r="A35" s="525"/>
      <c r="B35" s="527"/>
      <c r="C35" s="94" t="s">
        <v>10</v>
      </c>
      <c r="D35" s="95"/>
      <c r="E35" s="95"/>
      <c r="F35" s="95"/>
      <c r="G35" s="96"/>
      <c r="H35" s="96"/>
      <c r="I35" s="96"/>
      <c r="J35" s="96"/>
      <c r="K35" s="96"/>
      <c r="L35" s="96"/>
      <c r="M35" s="96"/>
      <c r="N35" s="96"/>
      <c r="O35" s="96"/>
      <c r="P35" s="178">
        <f>SUM(D35:O35)</f>
        <v>0</v>
      </c>
      <c r="Q35" s="531"/>
      <c r="R35" s="532"/>
      <c r="S35" s="533"/>
      <c r="T35" s="532"/>
      <c r="U35" s="532"/>
      <c r="V35" s="533"/>
      <c r="W35" s="531"/>
      <c r="X35" s="532"/>
      <c r="Y35" s="532"/>
      <c r="Z35" s="533"/>
      <c r="AA35" s="531"/>
      <c r="AB35" s="532"/>
      <c r="AC35" s="532"/>
      <c r="AD35" s="535"/>
      <c r="AE35" s="50"/>
      <c r="AF35" s="97"/>
      <c r="AG35" s="90"/>
      <c r="AH35" s="90"/>
      <c r="AI35" s="90"/>
      <c r="AJ35" s="90"/>
      <c r="AK35" s="90"/>
      <c r="AL35" s="90"/>
      <c r="AM35" s="90"/>
      <c r="AN35" s="90"/>
      <c r="AO35" s="90"/>
    </row>
    <row r="36" spans="1:41" ht="25.5" customHeight="1">
      <c r="A36" s="505" t="s">
        <v>191</v>
      </c>
      <c r="B36" s="507" t="s">
        <v>61</v>
      </c>
      <c r="C36" s="509" t="s">
        <v>11</v>
      </c>
      <c r="D36" s="509"/>
      <c r="E36" s="509"/>
      <c r="F36" s="509"/>
      <c r="G36" s="509"/>
      <c r="H36" s="509"/>
      <c r="I36" s="509"/>
      <c r="J36" s="509"/>
      <c r="K36" s="509"/>
      <c r="L36" s="509"/>
      <c r="M36" s="509"/>
      <c r="N36" s="509"/>
      <c r="O36" s="509"/>
      <c r="P36" s="509"/>
      <c r="Q36" s="510" t="s">
        <v>78</v>
      </c>
      <c r="R36" s="511"/>
      <c r="S36" s="511"/>
      <c r="T36" s="511"/>
      <c r="U36" s="511"/>
      <c r="V36" s="511"/>
      <c r="W36" s="511"/>
      <c r="X36" s="511"/>
      <c r="Y36" s="511"/>
      <c r="Z36" s="511"/>
      <c r="AA36" s="511"/>
      <c r="AB36" s="511"/>
      <c r="AC36" s="511"/>
      <c r="AD36" s="512"/>
      <c r="AG36" s="90"/>
      <c r="AH36" s="90"/>
      <c r="AI36" s="90"/>
      <c r="AJ36" s="90"/>
      <c r="AK36" s="90"/>
      <c r="AL36" s="90"/>
      <c r="AM36" s="90"/>
      <c r="AN36" s="90"/>
      <c r="AO36" s="90"/>
    </row>
    <row r="37" spans="1:41" ht="25.5" customHeight="1">
      <c r="A37" s="506"/>
      <c r="B37" s="508"/>
      <c r="C37" s="173" t="s">
        <v>12</v>
      </c>
      <c r="D37" s="173" t="s">
        <v>36</v>
      </c>
      <c r="E37" s="173" t="s">
        <v>37</v>
      </c>
      <c r="F37" s="173" t="s">
        <v>38</v>
      </c>
      <c r="G37" s="173" t="s">
        <v>51</v>
      </c>
      <c r="H37" s="173" t="s">
        <v>52</v>
      </c>
      <c r="I37" s="173" t="s">
        <v>53</v>
      </c>
      <c r="J37" s="173" t="s">
        <v>54</v>
      </c>
      <c r="K37" s="173" t="s">
        <v>55</v>
      </c>
      <c r="L37" s="173" t="s">
        <v>56</v>
      </c>
      <c r="M37" s="173" t="s">
        <v>57</v>
      </c>
      <c r="N37" s="173" t="s">
        <v>58</v>
      </c>
      <c r="O37" s="173" t="s">
        <v>59</v>
      </c>
      <c r="P37" s="173" t="s">
        <v>63</v>
      </c>
      <c r="Q37" s="513" t="s">
        <v>83</v>
      </c>
      <c r="R37" s="514"/>
      <c r="S37" s="514"/>
      <c r="T37" s="514"/>
      <c r="U37" s="514"/>
      <c r="V37" s="514"/>
      <c r="W37" s="514"/>
      <c r="X37" s="514"/>
      <c r="Y37" s="514"/>
      <c r="Z37" s="514"/>
      <c r="AA37" s="514"/>
      <c r="AB37" s="514"/>
      <c r="AC37" s="514"/>
      <c r="AD37" s="515"/>
      <c r="AG37" s="98"/>
      <c r="AH37" s="98"/>
      <c r="AI37" s="98"/>
      <c r="AJ37" s="98"/>
      <c r="AK37" s="98"/>
      <c r="AL37" s="98"/>
      <c r="AM37" s="98"/>
      <c r="AN37" s="98"/>
      <c r="AO37" s="98"/>
    </row>
    <row r="38" spans="1:41" ht="28.5" customHeight="1">
      <c r="A38" s="516"/>
      <c r="B38" s="517"/>
      <c r="C38" s="93" t="s">
        <v>9</v>
      </c>
      <c r="D38" s="99"/>
      <c r="E38" s="99"/>
      <c r="F38" s="99"/>
      <c r="G38" s="99"/>
      <c r="H38" s="99"/>
      <c r="I38" s="99"/>
      <c r="J38" s="99"/>
      <c r="K38" s="99"/>
      <c r="L38" s="99"/>
      <c r="M38" s="99"/>
      <c r="N38" s="99"/>
      <c r="O38" s="99"/>
      <c r="P38" s="100">
        <f aca="true" t="shared" si="0" ref="P38:P45">SUM(D38:O38)</f>
        <v>0</v>
      </c>
      <c r="Q38" s="518" t="s">
        <v>408</v>
      </c>
      <c r="R38" s="519"/>
      <c r="S38" s="519"/>
      <c r="T38" s="519"/>
      <c r="U38" s="519"/>
      <c r="V38" s="519"/>
      <c r="W38" s="519"/>
      <c r="X38" s="519"/>
      <c r="Y38" s="519"/>
      <c r="Z38" s="519"/>
      <c r="AA38" s="519"/>
      <c r="AB38" s="519"/>
      <c r="AC38" s="519"/>
      <c r="AD38" s="520"/>
      <c r="AE38" s="101"/>
      <c r="AG38" s="102"/>
      <c r="AH38" s="102"/>
      <c r="AI38" s="102"/>
      <c r="AJ38" s="102"/>
      <c r="AK38" s="102"/>
      <c r="AL38" s="102"/>
      <c r="AM38" s="102"/>
      <c r="AN38" s="102"/>
      <c r="AO38" s="102"/>
    </row>
    <row r="39" spans="1:31" ht="28.5" customHeight="1">
      <c r="A39" s="498"/>
      <c r="B39" s="499"/>
      <c r="C39" s="103" t="s">
        <v>10</v>
      </c>
      <c r="D39" s="104"/>
      <c r="E39" s="104"/>
      <c r="F39" s="104"/>
      <c r="G39" s="104"/>
      <c r="H39" s="104"/>
      <c r="I39" s="104"/>
      <c r="J39" s="104"/>
      <c r="K39" s="104"/>
      <c r="L39" s="104"/>
      <c r="M39" s="104"/>
      <c r="N39" s="104"/>
      <c r="O39" s="104"/>
      <c r="P39" s="105">
        <f t="shared" si="0"/>
        <v>0</v>
      </c>
      <c r="Q39" s="521"/>
      <c r="R39" s="522"/>
      <c r="S39" s="522"/>
      <c r="T39" s="522"/>
      <c r="U39" s="522"/>
      <c r="V39" s="522"/>
      <c r="W39" s="522"/>
      <c r="X39" s="522"/>
      <c r="Y39" s="522"/>
      <c r="Z39" s="522"/>
      <c r="AA39" s="522"/>
      <c r="AB39" s="522"/>
      <c r="AC39" s="522"/>
      <c r="AD39" s="523"/>
      <c r="AE39" s="101"/>
    </row>
    <row r="40" spans="1:31" ht="28.5" customHeight="1">
      <c r="A40" s="498"/>
      <c r="B40" s="490"/>
      <c r="C40" s="106" t="s">
        <v>9</v>
      </c>
      <c r="D40" s="107"/>
      <c r="E40" s="107"/>
      <c r="F40" s="107"/>
      <c r="G40" s="107"/>
      <c r="H40" s="107"/>
      <c r="I40" s="107"/>
      <c r="J40" s="107"/>
      <c r="K40" s="107"/>
      <c r="L40" s="107"/>
      <c r="M40" s="107"/>
      <c r="N40" s="107"/>
      <c r="O40" s="107"/>
      <c r="P40" s="105">
        <f t="shared" si="0"/>
        <v>0</v>
      </c>
      <c r="Q40" s="492"/>
      <c r="R40" s="493"/>
      <c r="S40" s="493"/>
      <c r="T40" s="493"/>
      <c r="U40" s="493"/>
      <c r="V40" s="493"/>
      <c r="W40" s="493"/>
      <c r="X40" s="493"/>
      <c r="Y40" s="493"/>
      <c r="Z40" s="493"/>
      <c r="AA40" s="493"/>
      <c r="AB40" s="493"/>
      <c r="AC40" s="493"/>
      <c r="AD40" s="494"/>
      <c r="AE40" s="101"/>
    </row>
    <row r="41" spans="1:31" ht="28.5" customHeight="1">
      <c r="A41" s="498"/>
      <c r="B41" s="499"/>
      <c r="C41" s="103" t="s">
        <v>10</v>
      </c>
      <c r="D41" s="104"/>
      <c r="E41" s="104"/>
      <c r="F41" s="104"/>
      <c r="G41" s="104"/>
      <c r="H41" s="104"/>
      <c r="I41" s="104"/>
      <c r="J41" s="104"/>
      <c r="K41" s="104"/>
      <c r="L41" s="108"/>
      <c r="M41" s="108"/>
      <c r="N41" s="108"/>
      <c r="O41" s="108"/>
      <c r="P41" s="105">
        <f t="shared" si="0"/>
        <v>0</v>
      </c>
      <c r="Q41" s="500"/>
      <c r="R41" s="501"/>
      <c r="S41" s="501"/>
      <c r="T41" s="501"/>
      <c r="U41" s="501"/>
      <c r="V41" s="501"/>
      <c r="W41" s="501"/>
      <c r="X41" s="501"/>
      <c r="Y41" s="501"/>
      <c r="Z41" s="501"/>
      <c r="AA41" s="501"/>
      <c r="AB41" s="501"/>
      <c r="AC41" s="501"/>
      <c r="AD41" s="502"/>
      <c r="AE41" s="101"/>
    </row>
    <row r="42" spans="1:31" ht="28.5" customHeight="1">
      <c r="A42" s="503"/>
      <c r="B42" s="490"/>
      <c r="C42" s="106" t="s">
        <v>9</v>
      </c>
      <c r="D42" s="107"/>
      <c r="E42" s="107"/>
      <c r="F42" s="107"/>
      <c r="G42" s="107"/>
      <c r="H42" s="107"/>
      <c r="I42" s="107"/>
      <c r="J42" s="107"/>
      <c r="K42" s="107"/>
      <c r="L42" s="107"/>
      <c r="M42" s="107"/>
      <c r="N42" s="107"/>
      <c r="O42" s="107"/>
      <c r="P42" s="105">
        <f t="shared" si="0"/>
        <v>0</v>
      </c>
      <c r="Q42" s="492"/>
      <c r="R42" s="493"/>
      <c r="S42" s="493"/>
      <c r="T42" s="493"/>
      <c r="U42" s="493"/>
      <c r="V42" s="493"/>
      <c r="W42" s="493"/>
      <c r="X42" s="493"/>
      <c r="Y42" s="493"/>
      <c r="Z42" s="493"/>
      <c r="AA42" s="493"/>
      <c r="AB42" s="493"/>
      <c r="AC42" s="493"/>
      <c r="AD42" s="494"/>
      <c r="AE42" s="101"/>
    </row>
    <row r="43" spans="1:31" ht="28.5" customHeight="1">
      <c r="A43" s="504"/>
      <c r="B43" s="499"/>
      <c r="C43" s="103" t="s">
        <v>10</v>
      </c>
      <c r="D43" s="104"/>
      <c r="E43" s="104"/>
      <c r="F43" s="104"/>
      <c r="G43" s="109"/>
      <c r="H43" s="104"/>
      <c r="I43" s="104"/>
      <c r="J43" s="104"/>
      <c r="K43" s="104"/>
      <c r="L43" s="108"/>
      <c r="M43" s="108"/>
      <c r="N43" s="108"/>
      <c r="O43" s="108"/>
      <c r="P43" s="105">
        <f t="shared" si="0"/>
        <v>0</v>
      </c>
      <c r="Q43" s="500"/>
      <c r="R43" s="501"/>
      <c r="S43" s="501"/>
      <c r="T43" s="501"/>
      <c r="U43" s="501"/>
      <c r="V43" s="501"/>
      <c r="W43" s="501"/>
      <c r="X43" s="501"/>
      <c r="Y43" s="501"/>
      <c r="Z43" s="501"/>
      <c r="AA43" s="501"/>
      <c r="AB43" s="501"/>
      <c r="AC43" s="501"/>
      <c r="AD43" s="502"/>
      <c r="AE43" s="101"/>
    </row>
    <row r="44" spans="1:31" ht="28.5" customHeight="1">
      <c r="A44" s="488"/>
      <c r="B44" s="490"/>
      <c r="C44" s="106" t="s">
        <v>9</v>
      </c>
      <c r="D44" s="107"/>
      <c r="E44" s="107"/>
      <c r="F44" s="107"/>
      <c r="G44" s="107"/>
      <c r="H44" s="107"/>
      <c r="I44" s="107"/>
      <c r="J44" s="107"/>
      <c r="K44" s="107"/>
      <c r="L44" s="107"/>
      <c r="M44" s="107"/>
      <c r="N44" s="107"/>
      <c r="O44" s="107"/>
      <c r="P44" s="105">
        <f t="shared" si="0"/>
        <v>0</v>
      </c>
      <c r="Q44" s="492"/>
      <c r="R44" s="493"/>
      <c r="S44" s="493"/>
      <c r="T44" s="493"/>
      <c r="U44" s="493"/>
      <c r="V44" s="493"/>
      <c r="W44" s="493"/>
      <c r="X44" s="493"/>
      <c r="Y44" s="493"/>
      <c r="Z44" s="493"/>
      <c r="AA44" s="493"/>
      <c r="AB44" s="493"/>
      <c r="AC44" s="493"/>
      <c r="AD44" s="494"/>
      <c r="AE44" s="101"/>
    </row>
    <row r="45" spans="1:31" ht="28.5" customHeight="1" thickBot="1">
      <c r="A45" s="489"/>
      <c r="B45" s="491"/>
      <c r="C45" s="94" t="s">
        <v>10</v>
      </c>
      <c r="D45" s="110"/>
      <c r="E45" s="110"/>
      <c r="F45" s="110"/>
      <c r="G45" s="110"/>
      <c r="H45" s="110"/>
      <c r="I45" s="110"/>
      <c r="J45" s="110"/>
      <c r="K45" s="110"/>
      <c r="L45" s="111"/>
      <c r="M45" s="111"/>
      <c r="N45" s="111"/>
      <c r="O45" s="111"/>
      <c r="P45" s="112">
        <f t="shared" si="0"/>
        <v>0</v>
      </c>
      <c r="Q45" s="495"/>
      <c r="R45" s="496"/>
      <c r="S45" s="496"/>
      <c r="T45" s="496"/>
      <c r="U45" s="496"/>
      <c r="V45" s="496"/>
      <c r="W45" s="496"/>
      <c r="X45" s="496"/>
      <c r="Y45" s="496"/>
      <c r="Z45" s="496"/>
      <c r="AA45" s="496"/>
      <c r="AB45" s="496"/>
      <c r="AC45" s="496"/>
      <c r="AD45" s="497"/>
      <c r="AE45" s="101"/>
    </row>
    <row r="46" ht="15">
      <c r="A46" s="52" t="s">
        <v>294</v>
      </c>
    </row>
  </sheetData>
  <sheetProtection/>
  <mergeCells count="82">
    <mergeCell ref="C15:K15"/>
    <mergeCell ref="A24:B24"/>
    <mergeCell ref="A19:AD19"/>
    <mergeCell ref="Q20:AD20"/>
    <mergeCell ref="C20:P20"/>
    <mergeCell ref="A22:B22"/>
    <mergeCell ref="AC17:AD17"/>
    <mergeCell ref="A7:B9"/>
    <mergeCell ref="C7:C9"/>
    <mergeCell ref="R17:V17"/>
    <mergeCell ref="C11:AD13"/>
    <mergeCell ref="L15:Q15"/>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27:AD27"/>
    <mergeCell ref="A23:B23"/>
    <mergeCell ref="A25:B25"/>
    <mergeCell ref="AA15:AD15"/>
    <mergeCell ref="C16:AB16"/>
    <mergeCell ref="A17:B17"/>
    <mergeCell ref="C17:Q17"/>
    <mergeCell ref="A28:A29"/>
    <mergeCell ref="B28:C29"/>
    <mergeCell ref="D28:O28"/>
    <mergeCell ref="P28:P29"/>
    <mergeCell ref="Q28:AD29"/>
    <mergeCell ref="R15:X15"/>
    <mergeCell ref="Y15:Z15"/>
    <mergeCell ref="W17:X17"/>
    <mergeCell ref="Y17:AB17"/>
    <mergeCell ref="A15:B15"/>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Q33:S33"/>
    <mergeCell ref="T33:V33"/>
    <mergeCell ref="Q34:S35"/>
    <mergeCell ref="T34:V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AO49"/>
  <sheetViews>
    <sheetView showGridLines="0" zoomScale="70" zoomScaleNormal="70" workbookViewId="0" topLeftCell="A1">
      <selection activeCell="A1" sqref="A1:AD49"/>
    </sheetView>
  </sheetViews>
  <sheetFormatPr defaultColWidth="10.8515625" defaultRowHeight="15"/>
  <cols>
    <col min="1" max="1" width="39.8515625" style="246" customWidth="1"/>
    <col min="2" max="2" width="15.421875" style="246" customWidth="1"/>
    <col min="3" max="14" width="20.7109375" style="246" customWidth="1"/>
    <col min="15" max="15" width="16.710937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thickBot="1">
      <c r="A1" s="810"/>
      <c r="B1" s="813" t="s">
        <v>16</v>
      </c>
      <c r="C1" s="814"/>
      <c r="D1" s="814"/>
      <c r="E1" s="814"/>
      <c r="F1" s="814"/>
      <c r="G1" s="814"/>
      <c r="H1" s="814"/>
      <c r="I1" s="814"/>
      <c r="J1" s="814"/>
      <c r="K1" s="814"/>
      <c r="L1" s="814"/>
      <c r="M1" s="814"/>
      <c r="N1" s="814"/>
      <c r="O1" s="814"/>
      <c r="P1" s="814"/>
      <c r="Q1" s="814"/>
      <c r="R1" s="814"/>
      <c r="S1" s="814"/>
      <c r="T1" s="814"/>
      <c r="U1" s="814"/>
      <c r="V1" s="814"/>
      <c r="W1" s="814"/>
      <c r="X1" s="814"/>
      <c r="Y1" s="814"/>
      <c r="Z1" s="814"/>
      <c r="AA1" s="815"/>
      <c r="AB1" s="816" t="s">
        <v>423</v>
      </c>
      <c r="AC1" s="817"/>
      <c r="AD1" s="818"/>
    </row>
    <row r="2" spans="1:30" ht="30.75" customHeight="1" thickBot="1">
      <c r="A2" s="811"/>
      <c r="B2" s="813" t="s">
        <v>17</v>
      </c>
      <c r="C2" s="814"/>
      <c r="D2" s="814"/>
      <c r="E2" s="814"/>
      <c r="F2" s="814"/>
      <c r="G2" s="814"/>
      <c r="H2" s="814"/>
      <c r="I2" s="814"/>
      <c r="J2" s="814"/>
      <c r="K2" s="814"/>
      <c r="L2" s="814"/>
      <c r="M2" s="814"/>
      <c r="N2" s="814"/>
      <c r="O2" s="814"/>
      <c r="P2" s="814"/>
      <c r="Q2" s="814"/>
      <c r="R2" s="814"/>
      <c r="S2" s="814"/>
      <c r="T2" s="814"/>
      <c r="U2" s="814"/>
      <c r="V2" s="814"/>
      <c r="W2" s="814"/>
      <c r="X2" s="814"/>
      <c r="Y2" s="814"/>
      <c r="Z2" s="814"/>
      <c r="AA2" s="815"/>
      <c r="AB2" s="819" t="s">
        <v>418</v>
      </c>
      <c r="AC2" s="820"/>
      <c r="AD2" s="821"/>
    </row>
    <row r="3" spans="1:30" ht="24" customHeight="1">
      <c r="A3" s="811"/>
      <c r="B3" s="822" t="s">
        <v>295</v>
      </c>
      <c r="C3" s="823"/>
      <c r="D3" s="823"/>
      <c r="E3" s="823"/>
      <c r="F3" s="823"/>
      <c r="G3" s="823"/>
      <c r="H3" s="823"/>
      <c r="I3" s="823"/>
      <c r="J3" s="823"/>
      <c r="K3" s="823"/>
      <c r="L3" s="823"/>
      <c r="M3" s="823"/>
      <c r="N3" s="823"/>
      <c r="O3" s="823"/>
      <c r="P3" s="823"/>
      <c r="Q3" s="823"/>
      <c r="R3" s="823"/>
      <c r="S3" s="823"/>
      <c r="T3" s="823"/>
      <c r="U3" s="823"/>
      <c r="V3" s="823"/>
      <c r="W3" s="823"/>
      <c r="X3" s="823"/>
      <c r="Y3" s="823"/>
      <c r="Z3" s="823"/>
      <c r="AA3" s="824"/>
      <c r="AB3" s="819" t="s">
        <v>424</v>
      </c>
      <c r="AC3" s="820"/>
      <c r="AD3" s="821"/>
    </row>
    <row r="4" spans="1:30" ht="21.75" customHeight="1" thickBot="1">
      <c r="A4" s="812"/>
      <c r="B4" s="825"/>
      <c r="C4" s="826"/>
      <c r="D4" s="826"/>
      <c r="E4" s="826"/>
      <c r="F4" s="826"/>
      <c r="G4" s="826"/>
      <c r="H4" s="826"/>
      <c r="I4" s="826"/>
      <c r="J4" s="826"/>
      <c r="K4" s="826"/>
      <c r="L4" s="826"/>
      <c r="M4" s="826"/>
      <c r="N4" s="826"/>
      <c r="O4" s="826"/>
      <c r="P4" s="826"/>
      <c r="Q4" s="826"/>
      <c r="R4" s="826"/>
      <c r="S4" s="826"/>
      <c r="T4" s="826"/>
      <c r="U4" s="826"/>
      <c r="V4" s="826"/>
      <c r="W4" s="826"/>
      <c r="X4" s="826"/>
      <c r="Y4" s="826"/>
      <c r="Z4" s="826"/>
      <c r="AA4" s="827"/>
      <c r="AB4" s="591" t="s">
        <v>778</v>
      </c>
      <c r="AC4" s="592"/>
      <c r="AD4" s="593"/>
    </row>
    <row r="5" spans="1:30" ht="9" customHeight="1" thickBot="1">
      <c r="A5" s="249"/>
      <c r="B5" s="311"/>
      <c r="C5" s="312"/>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594" t="s">
        <v>293</v>
      </c>
      <c r="B7" s="595"/>
      <c r="C7" s="847" t="s">
        <v>43</v>
      </c>
      <c r="D7" s="594" t="s">
        <v>71</v>
      </c>
      <c r="E7" s="600"/>
      <c r="F7" s="600"/>
      <c r="G7" s="600"/>
      <c r="H7" s="595"/>
      <c r="I7" s="802">
        <v>45084</v>
      </c>
      <c r="J7" s="803"/>
      <c r="K7" s="594" t="s">
        <v>67</v>
      </c>
      <c r="L7" s="595"/>
      <c r="M7" s="808" t="s">
        <v>70</v>
      </c>
      <c r="N7" s="809"/>
      <c r="O7" s="828"/>
      <c r="P7" s="829"/>
      <c r="Q7" s="252"/>
      <c r="R7" s="252"/>
      <c r="S7" s="252"/>
      <c r="T7" s="252"/>
      <c r="U7" s="252"/>
      <c r="V7" s="252"/>
      <c r="W7" s="252"/>
      <c r="X7" s="252"/>
      <c r="Y7" s="252"/>
      <c r="Z7" s="253"/>
      <c r="AA7" s="252"/>
      <c r="AB7" s="252"/>
      <c r="AC7" s="258"/>
      <c r="AD7" s="259"/>
    </row>
    <row r="8" spans="1:30" ht="15" customHeight="1">
      <c r="A8" s="596"/>
      <c r="B8" s="597"/>
      <c r="C8" s="848"/>
      <c r="D8" s="596"/>
      <c r="E8" s="850"/>
      <c r="F8" s="850"/>
      <c r="G8" s="850"/>
      <c r="H8" s="597"/>
      <c r="I8" s="804"/>
      <c r="J8" s="805"/>
      <c r="K8" s="596"/>
      <c r="L8" s="597"/>
      <c r="M8" s="830" t="s">
        <v>68</v>
      </c>
      <c r="N8" s="831"/>
      <c r="O8" s="832"/>
      <c r="P8" s="833"/>
      <c r="Q8" s="252"/>
      <c r="R8" s="252"/>
      <c r="S8" s="252"/>
      <c r="T8" s="252"/>
      <c r="U8" s="252"/>
      <c r="V8" s="252"/>
      <c r="W8" s="252"/>
      <c r="X8" s="252"/>
      <c r="Y8" s="252"/>
      <c r="Z8" s="253"/>
      <c r="AA8" s="252"/>
      <c r="AB8" s="252"/>
      <c r="AC8" s="258"/>
      <c r="AD8" s="259"/>
    </row>
    <row r="9" spans="1:30" ht="15.75" customHeight="1" thickBot="1">
      <c r="A9" s="598"/>
      <c r="B9" s="599"/>
      <c r="C9" s="849"/>
      <c r="D9" s="598"/>
      <c r="E9" s="602"/>
      <c r="F9" s="602"/>
      <c r="G9" s="602"/>
      <c r="H9" s="599"/>
      <c r="I9" s="806"/>
      <c r="J9" s="807"/>
      <c r="K9" s="598"/>
      <c r="L9" s="599"/>
      <c r="M9" s="834" t="s">
        <v>69</v>
      </c>
      <c r="N9" s="835"/>
      <c r="O9" s="836" t="s">
        <v>425</v>
      </c>
      <c r="P9" s="837"/>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594" t="s">
        <v>0</v>
      </c>
      <c r="B11" s="595"/>
      <c r="C11" s="625" t="s">
        <v>497</v>
      </c>
      <c r="D11" s="626"/>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7"/>
    </row>
    <row r="12" spans="1:30" ht="15" customHeight="1">
      <c r="A12" s="596"/>
      <c r="B12" s="597"/>
      <c r="C12" s="628"/>
      <c r="D12" s="960"/>
      <c r="E12" s="960"/>
      <c r="F12" s="960"/>
      <c r="G12" s="960"/>
      <c r="H12" s="960"/>
      <c r="I12" s="960"/>
      <c r="J12" s="960"/>
      <c r="K12" s="960"/>
      <c r="L12" s="960"/>
      <c r="M12" s="960"/>
      <c r="N12" s="960"/>
      <c r="O12" s="960"/>
      <c r="P12" s="960"/>
      <c r="Q12" s="960"/>
      <c r="R12" s="960"/>
      <c r="S12" s="960"/>
      <c r="T12" s="960"/>
      <c r="U12" s="960"/>
      <c r="V12" s="960"/>
      <c r="W12" s="960"/>
      <c r="X12" s="960"/>
      <c r="Y12" s="960"/>
      <c r="Z12" s="960"/>
      <c r="AA12" s="960"/>
      <c r="AB12" s="960"/>
      <c r="AC12" s="960"/>
      <c r="AD12" s="630"/>
    </row>
    <row r="13" spans="1:30" ht="15" customHeight="1" thickBot="1">
      <c r="A13" s="598"/>
      <c r="B13" s="599"/>
      <c r="C13" s="631"/>
      <c r="D13" s="632"/>
      <c r="E13" s="632"/>
      <c r="F13" s="632"/>
      <c r="G13" s="632"/>
      <c r="H13" s="632"/>
      <c r="I13" s="632"/>
      <c r="J13" s="632"/>
      <c r="K13" s="632"/>
      <c r="L13" s="632"/>
      <c r="M13" s="632"/>
      <c r="N13" s="632"/>
      <c r="O13" s="632"/>
      <c r="P13" s="632"/>
      <c r="Q13" s="632"/>
      <c r="R13" s="632"/>
      <c r="S13" s="632"/>
      <c r="T13" s="632"/>
      <c r="U13" s="632"/>
      <c r="V13" s="632"/>
      <c r="W13" s="632"/>
      <c r="X13" s="632"/>
      <c r="Y13" s="632"/>
      <c r="Z13" s="632"/>
      <c r="AA13" s="632"/>
      <c r="AB13" s="632"/>
      <c r="AC13" s="632"/>
      <c r="AD13" s="633"/>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564" t="s">
        <v>77</v>
      </c>
      <c r="B15" s="565"/>
      <c r="C15" s="851" t="s">
        <v>426</v>
      </c>
      <c r="D15" s="852"/>
      <c r="E15" s="852"/>
      <c r="F15" s="852"/>
      <c r="G15" s="852"/>
      <c r="H15" s="852"/>
      <c r="I15" s="852"/>
      <c r="J15" s="852"/>
      <c r="K15" s="853"/>
      <c r="L15" s="558" t="s">
        <v>73</v>
      </c>
      <c r="M15" s="634"/>
      <c r="N15" s="634"/>
      <c r="O15" s="634"/>
      <c r="P15" s="634"/>
      <c r="Q15" s="559"/>
      <c r="R15" s="854" t="s">
        <v>622</v>
      </c>
      <c r="S15" s="855"/>
      <c r="T15" s="855"/>
      <c r="U15" s="855"/>
      <c r="V15" s="855"/>
      <c r="W15" s="855"/>
      <c r="X15" s="856"/>
      <c r="Y15" s="558" t="s">
        <v>72</v>
      </c>
      <c r="Z15" s="559"/>
      <c r="AA15" s="851" t="s">
        <v>623</v>
      </c>
      <c r="AB15" s="852"/>
      <c r="AC15" s="852"/>
      <c r="AD15" s="853"/>
    </row>
    <row r="16" spans="1:30" ht="9" customHeight="1" thickBot="1">
      <c r="A16" s="257"/>
      <c r="B16" s="252"/>
      <c r="C16" s="857"/>
      <c r="D16" s="857"/>
      <c r="E16" s="857"/>
      <c r="F16" s="857"/>
      <c r="G16" s="857"/>
      <c r="H16" s="857"/>
      <c r="I16" s="857"/>
      <c r="J16" s="857"/>
      <c r="K16" s="857"/>
      <c r="L16" s="857"/>
      <c r="M16" s="857"/>
      <c r="N16" s="857"/>
      <c r="O16" s="857"/>
      <c r="P16" s="857"/>
      <c r="Q16" s="857"/>
      <c r="R16" s="857"/>
      <c r="S16" s="857"/>
      <c r="T16" s="857"/>
      <c r="U16" s="857"/>
      <c r="V16" s="857"/>
      <c r="W16" s="857"/>
      <c r="X16" s="857"/>
      <c r="Y16" s="857"/>
      <c r="Z16" s="857"/>
      <c r="AA16" s="857"/>
      <c r="AB16" s="857"/>
      <c r="AC16" s="271"/>
      <c r="AD16" s="272"/>
    </row>
    <row r="17" spans="1:30" s="273" customFormat="1" ht="37.5" customHeight="1" thickBot="1">
      <c r="A17" s="564" t="s">
        <v>79</v>
      </c>
      <c r="B17" s="565"/>
      <c r="C17" s="644" t="s">
        <v>579</v>
      </c>
      <c r="D17" s="645"/>
      <c r="E17" s="645"/>
      <c r="F17" s="645"/>
      <c r="G17" s="645"/>
      <c r="H17" s="645"/>
      <c r="I17" s="645"/>
      <c r="J17" s="645"/>
      <c r="K17" s="645"/>
      <c r="L17" s="645"/>
      <c r="M17" s="645"/>
      <c r="N17" s="645"/>
      <c r="O17" s="645"/>
      <c r="P17" s="645"/>
      <c r="Q17" s="646"/>
      <c r="R17" s="558" t="s">
        <v>374</v>
      </c>
      <c r="S17" s="634"/>
      <c r="T17" s="634"/>
      <c r="U17" s="634"/>
      <c r="V17" s="559"/>
      <c r="W17" s="560"/>
      <c r="X17" s="561"/>
      <c r="Y17" s="634" t="s">
        <v>15</v>
      </c>
      <c r="Z17" s="634"/>
      <c r="AA17" s="634"/>
      <c r="AB17" s="559"/>
      <c r="AC17" s="861">
        <f>+VIGENCIA!D7</f>
        <v>0.5779259291341293</v>
      </c>
      <c r="AD17" s="862"/>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58" t="s">
        <v>1</v>
      </c>
      <c r="B19" s="63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559"/>
      <c r="AE19" s="275"/>
      <c r="AF19" s="275"/>
    </row>
    <row r="20" spans="1:32" ht="31.5" customHeight="1" thickBot="1">
      <c r="A20" s="276"/>
      <c r="B20" s="258"/>
      <c r="C20" s="662" t="s">
        <v>376</v>
      </c>
      <c r="D20" s="710"/>
      <c r="E20" s="710"/>
      <c r="F20" s="710"/>
      <c r="G20" s="710"/>
      <c r="H20" s="710"/>
      <c r="I20" s="710"/>
      <c r="J20" s="710"/>
      <c r="K20" s="710"/>
      <c r="L20" s="710"/>
      <c r="M20" s="710"/>
      <c r="N20" s="710"/>
      <c r="O20" s="710"/>
      <c r="P20" s="663"/>
      <c r="Q20" s="660" t="s">
        <v>377</v>
      </c>
      <c r="R20" s="863"/>
      <c r="S20" s="863"/>
      <c r="T20" s="863"/>
      <c r="U20" s="863"/>
      <c r="V20" s="863"/>
      <c r="W20" s="863"/>
      <c r="X20" s="863"/>
      <c r="Y20" s="863"/>
      <c r="Z20" s="863"/>
      <c r="AA20" s="863"/>
      <c r="AB20" s="863"/>
      <c r="AC20" s="863"/>
      <c r="AD20" s="661"/>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864" t="s">
        <v>378</v>
      </c>
      <c r="B22" s="865"/>
      <c r="C22" s="197">
        <f>+RESERVA!C14</f>
        <v>148248728</v>
      </c>
      <c r="D22" s="195"/>
      <c r="E22" s="195"/>
      <c r="F22" s="195"/>
      <c r="G22" s="195"/>
      <c r="H22" s="195"/>
      <c r="I22" s="195"/>
      <c r="J22" s="195"/>
      <c r="K22" s="195"/>
      <c r="L22" s="195"/>
      <c r="M22" s="195"/>
      <c r="N22" s="195"/>
      <c r="O22" s="195"/>
      <c r="P22" s="198"/>
      <c r="Q22" s="197">
        <v>6661541216</v>
      </c>
      <c r="R22" s="195">
        <v>0</v>
      </c>
      <c r="S22" s="195">
        <v>30000000</v>
      </c>
      <c r="T22" s="195">
        <v>7000000</v>
      </c>
      <c r="U22" s="195">
        <v>0</v>
      </c>
      <c r="V22" s="195">
        <v>0</v>
      </c>
      <c r="W22" s="195">
        <v>0</v>
      </c>
      <c r="X22" s="195">
        <v>0</v>
      </c>
      <c r="Y22" s="195">
        <v>0</v>
      </c>
      <c r="Z22" s="195">
        <v>0</v>
      </c>
      <c r="AA22" s="195">
        <v>0</v>
      </c>
      <c r="AB22" s="195">
        <v>0</v>
      </c>
      <c r="AC22" s="195">
        <f>SUM(Q22:AB22)</f>
        <v>6698541216</v>
      </c>
      <c r="AD22" s="202"/>
      <c r="AE22" s="4"/>
      <c r="AF22" s="4"/>
    </row>
    <row r="23" spans="1:32" ht="31.5" customHeight="1">
      <c r="A23" s="866" t="s">
        <v>379</v>
      </c>
      <c r="B23" s="867"/>
      <c r="C23" s="192"/>
      <c r="D23" s="191"/>
      <c r="E23" s="191"/>
      <c r="F23" s="191"/>
      <c r="G23" s="191"/>
      <c r="H23" s="191"/>
      <c r="I23" s="191"/>
      <c r="J23" s="191"/>
      <c r="K23" s="191"/>
      <c r="L23" s="191"/>
      <c r="M23" s="191"/>
      <c r="N23" s="191"/>
      <c r="O23" s="191"/>
      <c r="P23" s="211"/>
      <c r="Q23" s="192">
        <f>+VIGENCIA!D16</f>
        <v>6153982761</v>
      </c>
      <c r="R23" s="191">
        <f>+VIGENCIA!F16</f>
        <v>187249867</v>
      </c>
      <c r="S23" s="191">
        <f>+VIGENCIA!H16</f>
        <v>12391320</v>
      </c>
      <c r="T23" s="191">
        <f>+VIGENCIA!J16</f>
        <v>76446900</v>
      </c>
      <c r="U23" s="191">
        <f>+VIGENCIA!L16</f>
        <v>-19105647</v>
      </c>
      <c r="V23" s="191"/>
      <c r="W23" s="191"/>
      <c r="X23" s="191"/>
      <c r="Y23" s="191"/>
      <c r="Z23" s="191"/>
      <c r="AA23" s="191"/>
      <c r="AB23" s="191"/>
      <c r="AC23" s="191">
        <f>SUM(Q23:AB23)</f>
        <v>6410965201</v>
      </c>
      <c r="AD23" s="471">
        <f>+AC23/AC22</f>
        <v>0.9570688593640206</v>
      </c>
      <c r="AE23" s="4"/>
      <c r="AF23" s="4"/>
    </row>
    <row r="24" spans="1:32" ht="31.5" customHeight="1">
      <c r="A24" s="866" t="s">
        <v>380</v>
      </c>
      <c r="B24" s="867"/>
      <c r="C24" s="192">
        <f>13360000-12360000</f>
        <v>1000000</v>
      </c>
      <c r="D24" s="191">
        <v>1136000</v>
      </c>
      <c r="E24" s="191">
        <v>3553334</v>
      </c>
      <c r="F24" s="191">
        <v>57122894</v>
      </c>
      <c r="G24" s="191">
        <f>1000000-RESERVA!L14</f>
        <v>346666</v>
      </c>
      <c r="H24" s="191">
        <v>1000000</v>
      </c>
      <c r="I24" s="191">
        <f>516500+70560000</f>
        <v>71076500</v>
      </c>
      <c r="J24" s="191"/>
      <c r="K24" s="191"/>
      <c r="L24" s="191"/>
      <c r="M24" s="191"/>
      <c r="N24" s="191"/>
      <c r="O24" s="191">
        <f>SUM(C24:N24)</f>
        <v>135235394</v>
      </c>
      <c r="P24" s="196"/>
      <c r="Q24" s="192"/>
      <c r="R24" s="191">
        <v>446693886</v>
      </c>
      <c r="S24" s="191">
        <v>565233651</v>
      </c>
      <c r="T24" s="191">
        <v>569983651</v>
      </c>
      <c r="U24" s="191">
        <v>568233651</v>
      </c>
      <c r="V24" s="191">
        <v>569983651</v>
      </c>
      <c r="W24" s="191">
        <v>568233651</v>
      </c>
      <c r="X24" s="191">
        <v>569983651</v>
      </c>
      <c r="Y24" s="191">
        <v>568233651</v>
      </c>
      <c r="Z24" s="191">
        <v>569983651</v>
      </c>
      <c r="AA24" s="191">
        <v>568233651</v>
      </c>
      <c r="AB24" s="191">
        <v>1133744471</v>
      </c>
      <c r="AC24" s="191">
        <f>SUM(Q24:AB24)</f>
        <v>6698541216</v>
      </c>
      <c r="AD24" s="471"/>
      <c r="AE24" s="4"/>
      <c r="AF24" s="4"/>
    </row>
    <row r="25" spans="1:32" ht="31.5" customHeight="1" thickBot="1">
      <c r="A25" s="868" t="s">
        <v>381</v>
      </c>
      <c r="B25" s="869"/>
      <c r="C25" s="193">
        <f>+RESERVA!E14</f>
        <v>613145</v>
      </c>
      <c r="D25" s="194">
        <f>+RESERVA!G14</f>
        <v>450994</v>
      </c>
      <c r="E25" s="194">
        <f>+RESERVA!I14</f>
        <v>634080</v>
      </c>
      <c r="F25" s="194">
        <f>+RESERVA!K14</f>
        <v>515228</v>
      </c>
      <c r="G25" s="194">
        <f>+RESERVA!M14</f>
        <v>1618238</v>
      </c>
      <c r="H25" s="194"/>
      <c r="I25" s="194"/>
      <c r="J25" s="194"/>
      <c r="K25" s="194"/>
      <c r="L25" s="194"/>
      <c r="M25" s="194"/>
      <c r="N25" s="194"/>
      <c r="O25" s="194">
        <f>SUM(C25:N25)</f>
        <v>3831685</v>
      </c>
      <c r="P25" s="470">
        <f>+O25/O24</f>
        <v>0.02833344797294708</v>
      </c>
      <c r="Q25" s="193">
        <f>+VIGENCIA!E16</f>
        <v>7763070</v>
      </c>
      <c r="R25" s="194">
        <f>+VIGENCIA!G16</f>
        <v>354001805</v>
      </c>
      <c r="S25" s="194">
        <f>+VIGENCIA!I16</f>
        <v>525548557</v>
      </c>
      <c r="T25" s="194">
        <f>+VIGENCIA!K16</f>
        <v>547224383</v>
      </c>
      <c r="U25" s="194">
        <f>+VIGENCIA!M16</f>
        <v>557928399</v>
      </c>
      <c r="V25" s="194"/>
      <c r="W25" s="194"/>
      <c r="X25" s="194"/>
      <c r="Y25" s="194"/>
      <c r="Z25" s="194"/>
      <c r="AA25" s="194"/>
      <c r="AB25" s="194"/>
      <c r="AC25" s="194">
        <f>SUM(Q25:AB25)</f>
        <v>1992466214</v>
      </c>
      <c r="AD25" s="472">
        <f>+AC25/AC24</f>
        <v>0.29744778000930044</v>
      </c>
      <c r="AE25" s="4"/>
      <c r="AF25" s="4"/>
    </row>
    <row r="26" spans="1:30" ht="31.5" customHeight="1" thickBot="1">
      <c r="A26" s="257"/>
      <c r="B26" s="252"/>
      <c r="C26" s="280"/>
      <c r="D26" s="280"/>
      <c r="E26" s="405"/>
      <c r="F26" s="280"/>
      <c r="G26" s="280"/>
      <c r="H26" s="280"/>
      <c r="I26" s="280"/>
      <c r="J26" s="280"/>
      <c r="K26" s="280"/>
      <c r="L26" s="280"/>
      <c r="M26" s="280"/>
      <c r="N26" s="406"/>
      <c r="O26" s="405"/>
      <c r="P26" s="280"/>
      <c r="Q26" s="280"/>
      <c r="R26" s="280"/>
      <c r="S26" s="280"/>
      <c r="T26" s="280"/>
      <c r="U26" s="280"/>
      <c r="V26" s="280"/>
      <c r="W26" s="280"/>
      <c r="X26" s="280"/>
      <c r="Y26" s="280"/>
      <c r="Z26" s="280"/>
      <c r="AA26" s="280"/>
      <c r="AB26" s="280"/>
      <c r="AC26" s="258"/>
      <c r="AD26" s="267"/>
    </row>
    <row r="27" spans="1:30" ht="33.75" customHeight="1">
      <c r="A27" s="870" t="s">
        <v>76</v>
      </c>
      <c r="B27" s="871"/>
      <c r="C27" s="872"/>
      <c r="D27" s="872"/>
      <c r="E27" s="872"/>
      <c r="F27" s="872"/>
      <c r="G27" s="872"/>
      <c r="H27" s="872"/>
      <c r="I27" s="872"/>
      <c r="J27" s="872"/>
      <c r="K27" s="872"/>
      <c r="L27" s="872"/>
      <c r="M27" s="872"/>
      <c r="N27" s="872"/>
      <c r="O27" s="872"/>
      <c r="P27" s="872"/>
      <c r="Q27" s="872"/>
      <c r="R27" s="872"/>
      <c r="S27" s="872"/>
      <c r="T27" s="872"/>
      <c r="U27" s="872"/>
      <c r="V27" s="872"/>
      <c r="W27" s="872"/>
      <c r="X27" s="872"/>
      <c r="Y27" s="872"/>
      <c r="Z27" s="872"/>
      <c r="AA27" s="872"/>
      <c r="AB27" s="872"/>
      <c r="AC27" s="872"/>
      <c r="AD27" s="873"/>
    </row>
    <row r="28" spans="1:30" ht="15" customHeight="1">
      <c r="A28" s="874" t="s">
        <v>189</v>
      </c>
      <c r="B28" s="876" t="s">
        <v>6</v>
      </c>
      <c r="C28" s="877"/>
      <c r="D28" s="867" t="s">
        <v>398</v>
      </c>
      <c r="E28" s="880"/>
      <c r="F28" s="880"/>
      <c r="G28" s="880"/>
      <c r="H28" s="880"/>
      <c r="I28" s="880"/>
      <c r="J28" s="880"/>
      <c r="K28" s="880"/>
      <c r="L28" s="880"/>
      <c r="M28" s="880"/>
      <c r="N28" s="880"/>
      <c r="O28" s="881"/>
      <c r="P28" s="882" t="s">
        <v>8</v>
      </c>
      <c r="Q28" s="882" t="s">
        <v>84</v>
      </c>
      <c r="R28" s="882"/>
      <c r="S28" s="882"/>
      <c r="T28" s="882"/>
      <c r="U28" s="882"/>
      <c r="V28" s="882"/>
      <c r="W28" s="882"/>
      <c r="X28" s="882"/>
      <c r="Y28" s="882"/>
      <c r="Z28" s="882"/>
      <c r="AA28" s="882"/>
      <c r="AB28" s="882"/>
      <c r="AC28" s="882"/>
      <c r="AD28" s="883"/>
    </row>
    <row r="29" spans="1:30" ht="27" customHeight="1">
      <c r="A29" s="875"/>
      <c r="B29" s="878"/>
      <c r="C29" s="879"/>
      <c r="D29" s="281" t="s">
        <v>39</v>
      </c>
      <c r="E29" s="281" t="s">
        <v>40</v>
      </c>
      <c r="F29" s="281" t="s">
        <v>41</v>
      </c>
      <c r="G29" s="281" t="s">
        <v>42</v>
      </c>
      <c r="H29" s="281" t="s">
        <v>43</v>
      </c>
      <c r="I29" s="281" t="s">
        <v>44</v>
      </c>
      <c r="J29" s="281" t="s">
        <v>45</v>
      </c>
      <c r="K29" s="281" t="s">
        <v>46</v>
      </c>
      <c r="L29" s="281" t="s">
        <v>47</v>
      </c>
      <c r="M29" s="281" t="s">
        <v>48</v>
      </c>
      <c r="N29" s="281" t="s">
        <v>49</v>
      </c>
      <c r="O29" s="281" t="s">
        <v>50</v>
      </c>
      <c r="P29" s="881"/>
      <c r="Q29" s="882"/>
      <c r="R29" s="882"/>
      <c r="S29" s="882"/>
      <c r="T29" s="882"/>
      <c r="U29" s="882"/>
      <c r="V29" s="882"/>
      <c r="W29" s="882"/>
      <c r="X29" s="882"/>
      <c r="Y29" s="882"/>
      <c r="Z29" s="882"/>
      <c r="AA29" s="882"/>
      <c r="AB29" s="882"/>
      <c r="AC29" s="882"/>
      <c r="AD29" s="883"/>
    </row>
    <row r="30" spans="1:30" ht="70.5" customHeight="1" thickBot="1">
      <c r="A30" s="394" t="str">
        <f>C17</f>
        <v>Ejecutar el 100%  las actividades programadas para una correcta gestión administrativa y organizacional</v>
      </c>
      <c r="B30" s="958" t="s">
        <v>450</v>
      </c>
      <c r="C30" s="959"/>
      <c r="D30" s="390" t="s">
        <v>450</v>
      </c>
      <c r="E30" s="390" t="s">
        <v>450</v>
      </c>
      <c r="F30" s="390" t="s">
        <v>450</v>
      </c>
      <c r="G30" s="390" t="s">
        <v>450</v>
      </c>
      <c r="H30" s="390" t="s">
        <v>450</v>
      </c>
      <c r="I30" s="390" t="s">
        <v>450</v>
      </c>
      <c r="J30" s="390" t="s">
        <v>450</v>
      </c>
      <c r="K30" s="390" t="s">
        <v>450</v>
      </c>
      <c r="L30" s="390" t="s">
        <v>450</v>
      </c>
      <c r="M30" s="390" t="s">
        <v>450</v>
      </c>
      <c r="N30" s="390" t="s">
        <v>450</v>
      </c>
      <c r="O30" s="390" t="s">
        <v>450</v>
      </c>
      <c r="P30" s="391">
        <f>SUM(D30:O30)</f>
        <v>0</v>
      </c>
      <c r="Q30" s="886"/>
      <c r="R30" s="886"/>
      <c r="S30" s="886"/>
      <c r="T30" s="886"/>
      <c r="U30" s="886"/>
      <c r="V30" s="886"/>
      <c r="W30" s="886"/>
      <c r="X30" s="886"/>
      <c r="Y30" s="886"/>
      <c r="Z30" s="886"/>
      <c r="AA30" s="886"/>
      <c r="AB30" s="886"/>
      <c r="AC30" s="886"/>
      <c r="AD30" s="887"/>
    </row>
    <row r="31" spans="1:30" ht="45" customHeight="1">
      <c r="A31" s="822" t="s">
        <v>292</v>
      </c>
      <c r="B31" s="823"/>
      <c r="C31" s="823"/>
      <c r="D31" s="823"/>
      <c r="E31" s="823"/>
      <c r="F31" s="823"/>
      <c r="G31" s="823"/>
      <c r="H31" s="823"/>
      <c r="I31" s="823"/>
      <c r="J31" s="823"/>
      <c r="K31" s="823"/>
      <c r="L31" s="823"/>
      <c r="M31" s="823"/>
      <c r="N31" s="823"/>
      <c r="O31" s="823"/>
      <c r="P31" s="823"/>
      <c r="Q31" s="823"/>
      <c r="R31" s="823"/>
      <c r="S31" s="823"/>
      <c r="T31" s="823"/>
      <c r="U31" s="823"/>
      <c r="V31" s="823"/>
      <c r="W31" s="823"/>
      <c r="X31" s="823"/>
      <c r="Y31" s="823"/>
      <c r="Z31" s="823"/>
      <c r="AA31" s="823"/>
      <c r="AB31" s="823"/>
      <c r="AC31" s="823"/>
      <c r="AD31" s="824"/>
    </row>
    <row r="32" spans="1:41" ht="22.5" customHeight="1">
      <c r="A32" s="866" t="s">
        <v>190</v>
      </c>
      <c r="B32" s="882" t="s">
        <v>62</v>
      </c>
      <c r="C32" s="882" t="s">
        <v>6</v>
      </c>
      <c r="D32" s="882" t="s">
        <v>60</v>
      </c>
      <c r="E32" s="882"/>
      <c r="F32" s="882"/>
      <c r="G32" s="882"/>
      <c r="H32" s="882"/>
      <c r="I32" s="882"/>
      <c r="J32" s="882"/>
      <c r="K32" s="882"/>
      <c r="L32" s="882"/>
      <c r="M32" s="882"/>
      <c r="N32" s="882"/>
      <c r="O32" s="882"/>
      <c r="P32" s="882"/>
      <c r="Q32" s="882" t="s">
        <v>85</v>
      </c>
      <c r="R32" s="882"/>
      <c r="S32" s="882"/>
      <c r="T32" s="882"/>
      <c r="U32" s="882"/>
      <c r="V32" s="882"/>
      <c r="W32" s="882"/>
      <c r="X32" s="882"/>
      <c r="Y32" s="882"/>
      <c r="Z32" s="882"/>
      <c r="AA32" s="882"/>
      <c r="AB32" s="882"/>
      <c r="AC32" s="882"/>
      <c r="AD32" s="883"/>
      <c r="AG32" s="90"/>
      <c r="AH32" s="90"/>
      <c r="AI32" s="90"/>
      <c r="AJ32" s="90"/>
      <c r="AK32" s="90"/>
      <c r="AL32" s="90"/>
      <c r="AM32" s="90"/>
      <c r="AN32" s="90"/>
      <c r="AO32" s="90"/>
    </row>
    <row r="33" spans="1:41" ht="27" customHeight="1">
      <c r="A33" s="866"/>
      <c r="B33" s="882"/>
      <c r="C33" s="888"/>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882" t="s">
        <v>403</v>
      </c>
      <c r="R33" s="882"/>
      <c r="S33" s="882"/>
      <c r="T33" s="882" t="s">
        <v>406</v>
      </c>
      <c r="U33" s="882"/>
      <c r="V33" s="882"/>
      <c r="W33" s="878" t="s">
        <v>81</v>
      </c>
      <c r="X33" s="889"/>
      <c r="Y33" s="889"/>
      <c r="Z33" s="879"/>
      <c r="AA33" s="878" t="s">
        <v>82</v>
      </c>
      <c r="AB33" s="889"/>
      <c r="AC33" s="889"/>
      <c r="AD33" s="890"/>
      <c r="AG33" s="90"/>
      <c r="AH33" s="90"/>
      <c r="AI33" s="90"/>
      <c r="AJ33" s="90"/>
      <c r="AK33" s="90"/>
      <c r="AL33" s="90"/>
      <c r="AM33" s="90"/>
      <c r="AN33" s="90"/>
      <c r="AO33" s="90"/>
    </row>
    <row r="34" spans="1:41" ht="182.25" customHeight="1">
      <c r="A34" s="942" t="str">
        <f>A30</f>
        <v>Ejecutar el 100%  las actividades programadas para una correcta gestión administrativa y organizacional</v>
      </c>
      <c r="B34" s="944">
        <f>+AC17</f>
        <v>0.5779259291341293</v>
      </c>
      <c r="C34" s="284" t="s">
        <v>9</v>
      </c>
      <c r="D34" s="395">
        <f>((D38*($B$38/$B$34))+(D40*($B$40/$B$34))+(D42*($B$42/$B$34))+(D44*($B$44/$B$34))+(D46*($B$46/$B$34))+(D48*($B$48/$B$34))*$P$34)</f>
        <v>0.0788888888888889</v>
      </c>
      <c r="E34" s="395">
        <f aca="true" t="shared" si="0" ref="E34:O34">((E38*($B$38/$B$34))+(E40*($B$40/$B$34))+(E42*($B$42/$B$34))+(E44*($B$44/$B$34))+(E46*($B$46/$B$34))+(E48*($B$48/$B$34))*$P$34)</f>
        <v>0.11388888888888891</v>
      </c>
      <c r="F34" s="395">
        <f t="shared" si="0"/>
        <v>0.09222222222222223</v>
      </c>
      <c r="G34" s="395">
        <f t="shared" si="0"/>
        <v>0.07722222222222223</v>
      </c>
      <c r="H34" s="395">
        <f t="shared" si="0"/>
        <v>0.0788888888888889</v>
      </c>
      <c r="I34" s="395">
        <f t="shared" si="0"/>
        <v>0.08222222222222222</v>
      </c>
      <c r="J34" s="395">
        <f t="shared" si="0"/>
        <v>0.0838888888888889</v>
      </c>
      <c r="K34" s="395">
        <f t="shared" si="0"/>
        <v>0.0788888888888889</v>
      </c>
      <c r="L34" s="395">
        <f t="shared" si="0"/>
        <v>0.0788888888888889</v>
      </c>
      <c r="M34" s="395">
        <f t="shared" si="0"/>
        <v>0.07388888888888889</v>
      </c>
      <c r="N34" s="395">
        <f t="shared" si="0"/>
        <v>0.0738888888888889</v>
      </c>
      <c r="O34" s="395">
        <f t="shared" si="0"/>
        <v>0.08722222222222223</v>
      </c>
      <c r="P34" s="177">
        <v>1</v>
      </c>
      <c r="Q34" s="946" t="s">
        <v>866</v>
      </c>
      <c r="R34" s="947"/>
      <c r="S34" s="948"/>
      <c r="T34" s="946" t="s">
        <v>867</v>
      </c>
      <c r="U34" s="947"/>
      <c r="V34" s="948"/>
      <c r="W34" s="952" t="s">
        <v>851</v>
      </c>
      <c r="X34" s="953"/>
      <c r="Y34" s="953"/>
      <c r="Z34" s="954"/>
      <c r="AA34" s="952" t="s">
        <v>868</v>
      </c>
      <c r="AB34" s="953"/>
      <c r="AC34" s="953"/>
      <c r="AD34" s="954"/>
      <c r="AG34" s="90"/>
      <c r="AH34" s="90"/>
      <c r="AI34" s="90"/>
      <c r="AJ34" s="90"/>
      <c r="AK34" s="90"/>
      <c r="AL34" s="90"/>
      <c r="AM34" s="90"/>
      <c r="AN34" s="90"/>
      <c r="AO34" s="90"/>
    </row>
    <row r="35" spans="1:41" ht="182.25" customHeight="1" thickBot="1">
      <c r="A35" s="943"/>
      <c r="B35" s="945"/>
      <c r="C35" s="285" t="s">
        <v>10</v>
      </c>
      <c r="D35" s="419">
        <f>((D39*($B$38/$B$34))+(D41*($B$40/$B$34))+(D43*($B$42/$B$34))+(D45*($B$44/$B$34))+(D47*($B$46/$B$34))+(D49*($B$48/$B$34))*$P$34)</f>
        <v>0.07888333333333336</v>
      </c>
      <c r="E35" s="419">
        <f>((E39*($B$38/$B$34))+(E41*($B$40/$B$34))+(E43*($B$42/$B$34))+(E45*($B$44/$B$34))+(E47*($B$46/$B$34))+(E49*($B$48/$B$34))*$P$34)</f>
        <v>0.11388333333333335</v>
      </c>
      <c r="F35" s="419">
        <f>((F39*($B$38/$B$34))+(F41*($B$40/$B$34))+(F43*($B$42/$B$34))+(F45*($B$44/$B$34))+(F47*($B$46/$B$34))+(F49*($B$48/$B$34))*$P$34)</f>
        <v>0.09221666666666667</v>
      </c>
      <c r="G35" s="419">
        <f>((G39*($B$38/$B$34))+(G41*($B$40/$B$34))+(G43*($B$42/$B$34))+(G45*($B$44/$B$34))+(G47*($B$46/$B$34))+(G49*($B$48/$B$34))*$P$34)</f>
        <v>0.07721666666666667</v>
      </c>
      <c r="H35" s="419">
        <f>((H39*($B$38/$B$34))+(H41*($B$40/$B$34))+(H43*($B$42/$B$34))+(H45*($B$44/$B$34))+(H47*($B$46/$B$34))+(H49*($B$48/$B$34))*$P$34)</f>
        <v>0.0788888888888889</v>
      </c>
      <c r="I35" s="96"/>
      <c r="J35" s="96"/>
      <c r="K35" s="96"/>
      <c r="L35" s="96"/>
      <c r="M35" s="96"/>
      <c r="N35" s="96"/>
      <c r="O35" s="96"/>
      <c r="P35" s="178">
        <f>SUM(D35:O35)</f>
        <v>0.4410888888888889</v>
      </c>
      <c r="Q35" s="949"/>
      <c r="R35" s="950"/>
      <c r="S35" s="951"/>
      <c r="T35" s="949"/>
      <c r="U35" s="950"/>
      <c r="V35" s="951"/>
      <c r="W35" s="955"/>
      <c r="X35" s="956"/>
      <c r="Y35" s="956"/>
      <c r="Z35" s="957"/>
      <c r="AA35" s="955"/>
      <c r="AB35" s="956"/>
      <c r="AC35" s="956"/>
      <c r="AD35" s="957"/>
      <c r="AE35" s="50"/>
      <c r="AG35" s="90"/>
      <c r="AH35" s="90"/>
      <c r="AI35" s="90"/>
      <c r="AJ35" s="90"/>
      <c r="AK35" s="90"/>
      <c r="AL35" s="90"/>
      <c r="AM35" s="90"/>
      <c r="AN35" s="90"/>
      <c r="AO35" s="90"/>
    </row>
    <row r="36" spans="1:41" ht="25.5" customHeight="1">
      <c r="A36" s="864" t="s">
        <v>191</v>
      </c>
      <c r="B36" s="903" t="s">
        <v>61</v>
      </c>
      <c r="C36" s="905" t="s">
        <v>11</v>
      </c>
      <c r="D36" s="905"/>
      <c r="E36" s="905"/>
      <c r="F36" s="905"/>
      <c r="G36" s="905"/>
      <c r="H36" s="905"/>
      <c r="I36" s="905"/>
      <c r="J36" s="905"/>
      <c r="K36" s="905"/>
      <c r="L36" s="905"/>
      <c r="M36" s="905"/>
      <c r="N36" s="905"/>
      <c r="O36" s="905"/>
      <c r="P36" s="905"/>
      <c r="Q36" s="865" t="s">
        <v>78</v>
      </c>
      <c r="R36" s="906"/>
      <c r="S36" s="906"/>
      <c r="T36" s="906"/>
      <c r="U36" s="906"/>
      <c r="V36" s="906"/>
      <c r="W36" s="906"/>
      <c r="X36" s="906"/>
      <c r="Y36" s="906"/>
      <c r="Z36" s="906"/>
      <c r="AA36" s="906"/>
      <c r="AB36" s="906"/>
      <c r="AC36" s="906"/>
      <c r="AD36" s="907"/>
      <c r="AG36" s="90"/>
      <c r="AH36" s="90"/>
      <c r="AI36" s="90"/>
      <c r="AJ36" s="90"/>
      <c r="AK36" s="90"/>
      <c r="AL36" s="90"/>
      <c r="AM36" s="90"/>
      <c r="AN36" s="90"/>
      <c r="AO36" s="90"/>
    </row>
    <row r="37" spans="1:41" ht="25.5" customHeight="1">
      <c r="A37" s="866"/>
      <c r="B37" s="904"/>
      <c r="C37" s="438" t="s">
        <v>12</v>
      </c>
      <c r="D37" s="438" t="s">
        <v>36</v>
      </c>
      <c r="E37" s="438" t="s">
        <v>37</v>
      </c>
      <c r="F37" s="438" t="s">
        <v>38</v>
      </c>
      <c r="G37" s="438" t="s">
        <v>51</v>
      </c>
      <c r="H37" s="438" t="s">
        <v>52</v>
      </c>
      <c r="I37" s="438" t="s">
        <v>53</v>
      </c>
      <c r="J37" s="438" t="s">
        <v>54</v>
      </c>
      <c r="K37" s="438" t="s">
        <v>55</v>
      </c>
      <c r="L37" s="438" t="s">
        <v>56</v>
      </c>
      <c r="M37" s="438" t="s">
        <v>57</v>
      </c>
      <c r="N37" s="438" t="s">
        <v>58</v>
      </c>
      <c r="O37" s="438" t="s">
        <v>59</v>
      </c>
      <c r="P37" s="438" t="s">
        <v>63</v>
      </c>
      <c r="Q37" s="867" t="s">
        <v>83</v>
      </c>
      <c r="R37" s="880"/>
      <c r="S37" s="880"/>
      <c r="T37" s="880"/>
      <c r="U37" s="880"/>
      <c r="V37" s="880"/>
      <c r="W37" s="880"/>
      <c r="X37" s="880"/>
      <c r="Y37" s="880"/>
      <c r="Z37" s="880"/>
      <c r="AA37" s="880"/>
      <c r="AB37" s="880"/>
      <c r="AC37" s="880"/>
      <c r="AD37" s="908"/>
      <c r="AG37" s="98"/>
      <c r="AH37" s="98"/>
      <c r="AI37" s="98"/>
      <c r="AJ37" s="98"/>
      <c r="AK37" s="98"/>
      <c r="AL37" s="98"/>
      <c r="AM37" s="98"/>
      <c r="AN37" s="98"/>
      <c r="AO37" s="98"/>
    </row>
    <row r="38" spans="1:41" ht="110.25" customHeight="1">
      <c r="A38" s="940" t="s">
        <v>580</v>
      </c>
      <c r="B38" s="941">
        <f>+$B$34/6</f>
        <v>0.09632098818902156</v>
      </c>
      <c r="C38" s="284" t="s">
        <v>9</v>
      </c>
      <c r="D38" s="99">
        <v>0.1</v>
      </c>
      <c r="E38" s="99">
        <v>0.1</v>
      </c>
      <c r="F38" s="99">
        <v>0.08</v>
      </c>
      <c r="G38" s="99">
        <v>0.08</v>
      </c>
      <c r="H38" s="99">
        <v>0.08</v>
      </c>
      <c r="I38" s="99">
        <v>0.08</v>
      </c>
      <c r="J38" s="99">
        <v>0.08</v>
      </c>
      <c r="K38" s="99">
        <v>0.08</v>
      </c>
      <c r="L38" s="99">
        <v>0.08</v>
      </c>
      <c r="M38" s="99">
        <v>0.08</v>
      </c>
      <c r="N38" s="99">
        <v>0.08</v>
      </c>
      <c r="O38" s="99">
        <v>0.08</v>
      </c>
      <c r="P38" s="286">
        <f>SUM(D38:O38)</f>
        <v>0.9999999999999998</v>
      </c>
      <c r="Q38" s="916" t="s">
        <v>869</v>
      </c>
      <c r="R38" s="917"/>
      <c r="S38" s="917"/>
      <c r="T38" s="917"/>
      <c r="U38" s="917"/>
      <c r="V38" s="917"/>
      <c r="W38" s="917"/>
      <c r="X38" s="917"/>
      <c r="Y38" s="917"/>
      <c r="Z38" s="917"/>
      <c r="AA38" s="917"/>
      <c r="AB38" s="917"/>
      <c r="AC38" s="917"/>
      <c r="AD38" s="918"/>
      <c r="AE38" s="287"/>
      <c r="AG38" s="102"/>
      <c r="AH38" s="102"/>
      <c r="AI38" s="102"/>
      <c r="AJ38" s="102"/>
      <c r="AK38" s="102"/>
      <c r="AL38" s="102"/>
      <c r="AM38" s="102"/>
      <c r="AN38" s="102"/>
      <c r="AO38" s="102"/>
    </row>
    <row r="39" spans="1:31" ht="110.25" customHeight="1">
      <c r="A39" s="938"/>
      <c r="B39" s="939"/>
      <c r="C39" s="288" t="s">
        <v>10</v>
      </c>
      <c r="D39" s="104">
        <v>0.1</v>
      </c>
      <c r="E39" s="104">
        <v>0.1</v>
      </c>
      <c r="F39" s="104">
        <v>0.08</v>
      </c>
      <c r="G39" s="104">
        <v>0.08</v>
      </c>
      <c r="H39" s="104">
        <v>0.08</v>
      </c>
      <c r="I39" s="104"/>
      <c r="J39" s="104"/>
      <c r="K39" s="104"/>
      <c r="L39" s="104"/>
      <c r="M39" s="104"/>
      <c r="N39" s="104"/>
      <c r="O39" s="104"/>
      <c r="P39" s="289">
        <f aca="true" t="shared" si="1" ref="P39:P45">SUM(D39:O39)</f>
        <v>0.44000000000000006</v>
      </c>
      <c r="Q39" s="919"/>
      <c r="R39" s="920"/>
      <c r="S39" s="920"/>
      <c r="T39" s="920"/>
      <c r="U39" s="920"/>
      <c r="V39" s="920"/>
      <c r="W39" s="920"/>
      <c r="X39" s="920"/>
      <c r="Y39" s="920"/>
      <c r="Z39" s="920"/>
      <c r="AA39" s="920"/>
      <c r="AB39" s="920"/>
      <c r="AC39" s="920"/>
      <c r="AD39" s="921"/>
      <c r="AE39" s="287"/>
    </row>
    <row r="40" spans="1:31" ht="93.75" customHeight="1">
      <c r="A40" s="937" t="s">
        <v>581</v>
      </c>
      <c r="B40" s="929">
        <f>+$B$34/6</f>
        <v>0.09632098818902156</v>
      </c>
      <c r="C40" s="290" t="s">
        <v>9</v>
      </c>
      <c r="D40" s="99">
        <v>0.2</v>
      </c>
      <c r="E40" s="99">
        <v>0.3</v>
      </c>
      <c r="F40" s="99">
        <v>0.15</v>
      </c>
      <c r="G40" s="99">
        <v>0.03</v>
      </c>
      <c r="H40" s="99">
        <v>0.03</v>
      </c>
      <c r="I40" s="99">
        <v>0.03</v>
      </c>
      <c r="J40" s="99">
        <v>0.04</v>
      </c>
      <c r="K40" s="99">
        <v>0.03</v>
      </c>
      <c r="L40" s="99">
        <v>0.04</v>
      </c>
      <c r="M40" s="99">
        <v>0.02</v>
      </c>
      <c r="N40" s="99">
        <v>0.05</v>
      </c>
      <c r="O40" s="99">
        <v>0.08</v>
      </c>
      <c r="P40" s="289">
        <f>SUM(D40:O40)</f>
        <v>1.0000000000000002</v>
      </c>
      <c r="Q40" s="916" t="s">
        <v>870</v>
      </c>
      <c r="R40" s="917"/>
      <c r="S40" s="917"/>
      <c r="T40" s="917"/>
      <c r="U40" s="917"/>
      <c r="V40" s="917"/>
      <c r="W40" s="917"/>
      <c r="X40" s="917"/>
      <c r="Y40" s="917"/>
      <c r="Z40" s="917"/>
      <c r="AA40" s="917"/>
      <c r="AB40" s="917"/>
      <c r="AC40" s="917"/>
      <c r="AD40" s="918"/>
      <c r="AE40" s="287"/>
    </row>
    <row r="41" spans="1:31" ht="93.75" customHeight="1">
      <c r="A41" s="938"/>
      <c r="B41" s="939"/>
      <c r="C41" s="288" t="s">
        <v>10</v>
      </c>
      <c r="D41" s="104">
        <v>0.2</v>
      </c>
      <c r="E41" s="104">
        <v>0.3</v>
      </c>
      <c r="F41" s="104">
        <v>0.15</v>
      </c>
      <c r="G41" s="104">
        <v>0.03</v>
      </c>
      <c r="H41" s="104">
        <v>0.03</v>
      </c>
      <c r="I41" s="104"/>
      <c r="J41" s="104"/>
      <c r="K41" s="104"/>
      <c r="L41" s="104"/>
      <c r="M41" s="104"/>
      <c r="N41" s="104"/>
      <c r="O41" s="104"/>
      <c r="P41" s="289">
        <f t="shared" si="1"/>
        <v>0.7100000000000001</v>
      </c>
      <c r="Q41" s="919"/>
      <c r="R41" s="920"/>
      <c r="S41" s="920"/>
      <c r="T41" s="920"/>
      <c r="U41" s="920"/>
      <c r="V41" s="920"/>
      <c r="W41" s="920"/>
      <c r="X41" s="920"/>
      <c r="Y41" s="920"/>
      <c r="Z41" s="920"/>
      <c r="AA41" s="920"/>
      <c r="AB41" s="920"/>
      <c r="AC41" s="920"/>
      <c r="AD41" s="921"/>
      <c r="AE41" s="287"/>
    </row>
    <row r="42" spans="1:31" ht="124.5" customHeight="1">
      <c r="A42" s="940" t="s">
        <v>582</v>
      </c>
      <c r="B42" s="929">
        <f>+$B$34/6</f>
        <v>0.09632098818902156</v>
      </c>
      <c r="C42" s="290" t="s">
        <v>9</v>
      </c>
      <c r="D42" s="99">
        <v>0.05</v>
      </c>
      <c r="E42" s="99">
        <v>0.05</v>
      </c>
      <c r="F42" s="99">
        <v>0.07</v>
      </c>
      <c r="G42" s="99">
        <v>0.09</v>
      </c>
      <c r="H42" s="99">
        <v>0.1</v>
      </c>
      <c r="I42" s="99">
        <v>0.12</v>
      </c>
      <c r="J42" s="99">
        <v>0.12</v>
      </c>
      <c r="K42" s="99">
        <v>0.1</v>
      </c>
      <c r="L42" s="99">
        <v>0.09</v>
      </c>
      <c r="M42" s="99">
        <v>0.09</v>
      </c>
      <c r="N42" s="99">
        <v>0.07</v>
      </c>
      <c r="O42" s="99">
        <v>0.05</v>
      </c>
      <c r="P42" s="289">
        <f>SUM(D42:O42)</f>
        <v>1</v>
      </c>
      <c r="Q42" s="916" t="s">
        <v>863</v>
      </c>
      <c r="R42" s="917"/>
      <c r="S42" s="917"/>
      <c r="T42" s="917"/>
      <c r="U42" s="917"/>
      <c r="V42" s="917"/>
      <c r="W42" s="917"/>
      <c r="X42" s="917"/>
      <c r="Y42" s="917"/>
      <c r="Z42" s="917"/>
      <c r="AA42" s="917"/>
      <c r="AB42" s="917"/>
      <c r="AC42" s="917"/>
      <c r="AD42" s="918"/>
      <c r="AE42" s="287"/>
    </row>
    <row r="43" spans="1:31" ht="124.5" customHeight="1">
      <c r="A43" s="938"/>
      <c r="B43" s="939"/>
      <c r="C43" s="288" t="s">
        <v>10</v>
      </c>
      <c r="D43" s="104">
        <v>0.05</v>
      </c>
      <c r="E43" s="104">
        <v>0.05</v>
      </c>
      <c r="F43" s="104">
        <v>0.07</v>
      </c>
      <c r="G43" s="104">
        <v>0.09</v>
      </c>
      <c r="H43" s="104">
        <v>0.1</v>
      </c>
      <c r="I43" s="104"/>
      <c r="J43" s="104"/>
      <c r="K43" s="104"/>
      <c r="L43" s="104"/>
      <c r="M43" s="104"/>
      <c r="N43" s="104"/>
      <c r="O43" s="104"/>
      <c r="P43" s="289">
        <f t="shared" si="1"/>
        <v>0.36</v>
      </c>
      <c r="Q43" s="919"/>
      <c r="R43" s="920"/>
      <c r="S43" s="920"/>
      <c r="T43" s="920"/>
      <c r="U43" s="920"/>
      <c r="V43" s="920"/>
      <c r="W43" s="920"/>
      <c r="X43" s="920"/>
      <c r="Y43" s="920"/>
      <c r="Z43" s="920"/>
      <c r="AA43" s="920"/>
      <c r="AB43" s="920"/>
      <c r="AC43" s="920"/>
      <c r="AD43" s="921"/>
      <c r="AE43" s="287"/>
    </row>
    <row r="44" spans="1:31" ht="93.75" customHeight="1">
      <c r="A44" s="937" t="s">
        <v>793</v>
      </c>
      <c r="B44" s="929">
        <f>+$B$34/6</f>
        <v>0.09632098818902156</v>
      </c>
      <c r="C44" s="290" t="s">
        <v>9</v>
      </c>
      <c r="D44" s="329">
        <v>0.02</v>
      </c>
      <c r="E44" s="329">
        <v>0.07</v>
      </c>
      <c r="F44" s="329">
        <v>0.08</v>
      </c>
      <c r="G44" s="329">
        <v>0.09</v>
      </c>
      <c r="H44" s="329">
        <v>0.09</v>
      </c>
      <c r="I44" s="329">
        <v>0.09</v>
      </c>
      <c r="J44" s="329">
        <v>0.09</v>
      </c>
      <c r="K44" s="329">
        <v>0.09</v>
      </c>
      <c r="L44" s="329">
        <v>0.09</v>
      </c>
      <c r="M44" s="329">
        <v>0.08</v>
      </c>
      <c r="N44" s="329">
        <v>0.07</v>
      </c>
      <c r="O44" s="329">
        <v>0.14</v>
      </c>
      <c r="P44" s="333">
        <f>SUM(D44:O44)</f>
        <v>0.9999999999999999</v>
      </c>
      <c r="Q44" s="916" t="s">
        <v>864</v>
      </c>
      <c r="R44" s="917"/>
      <c r="S44" s="917"/>
      <c r="T44" s="917"/>
      <c r="U44" s="917"/>
      <c r="V44" s="917"/>
      <c r="W44" s="917"/>
      <c r="X44" s="917"/>
      <c r="Y44" s="917"/>
      <c r="Z44" s="917"/>
      <c r="AA44" s="917"/>
      <c r="AB44" s="917"/>
      <c r="AC44" s="917"/>
      <c r="AD44" s="918"/>
      <c r="AE44" s="287"/>
    </row>
    <row r="45" spans="1:31" ht="93.75" customHeight="1">
      <c r="A45" s="938"/>
      <c r="B45" s="939"/>
      <c r="C45" s="288" t="s">
        <v>10</v>
      </c>
      <c r="D45" s="104">
        <v>0.02</v>
      </c>
      <c r="E45" s="104">
        <v>0.07</v>
      </c>
      <c r="F45" s="104">
        <v>0.08</v>
      </c>
      <c r="G45" s="104">
        <v>0.09</v>
      </c>
      <c r="H45" s="104">
        <v>0.09</v>
      </c>
      <c r="I45" s="104"/>
      <c r="J45" s="104"/>
      <c r="K45" s="104"/>
      <c r="L45" s="104"/>
      <c r="M45" s="104"/>
      <c r="N45" s="104"/>
      <c r="O45" s="104"/>
      <c r="P45" s="333">
        <f t="shared" si="1"/>
        <v>0.35</v>
      </c>
      <c r="Q45" s="919"/>
      <c r="R45" s="920"/>
      <c r="S45" s="920"/>
      <c r="T45" s="920"/>
      <c r="U45" s="920"/>
      <c r="V45" s="920"/>
      <c r="W45" s="920"/>
      <c r="X45" s="920"/>
      <c r="Y45" s="920"/>
      <c r="Z45" s="920"/>
      <c r="AA45" s="920"/>
      <c r="AB45" s="920"/>
      <c r="AC45" s="920"/>
      <c r="AD45" s="921"/>
      <c r="AE45" s="287"/>
    </row>
    <row r="46" spans="1:31" ht="93.75" customHeight="1">
      <c r="A46" s="937" t="s">
        <v>794</v>
      </c>
      <c r="B46" s="929">
        <f>+$B$34/6</f>
        <v>0.09632098818902156</v>
      </c>
      <c r="C46" s="290" t="s">
        <v>9</v>
      </c>
      <c r="D46" s="407">
        <v>0.08333333333333334</v>
      </c>
      <c r="E46" s="407">
        <v>0.08333333333333334</v>
      </c>
      <c r="F46" s="407">
        <v>0.08333333333333334</v>
      </c>
      <c r="G46" s="407">
        <v>0.08333333333333334</v>
      </c>
      <c r="H46" s="407">
        <v>0.08333333333333334</v>
      </c>
      <c r="I46" s="407">
        <v>0.08333333333333334</v>
      </c>
      <c r="J46" s="407">
        <v>0.08333333333333334</v>
      </c>
      <c r="K46" s="407">
        <v>0.08333333333333334</v>
      </c>
      <c r="L46" s="407">
        <v>0.08333333333333334</v>
      </c>
      <c r="M46" s="407">
        <v>0.08333333333333334</v>
      </c>
      <c r="N46" s="407">
        <v>0.08333333333333334</v>
      </c>
      <c r="O46" s="407">
        <v>0.08333333333333334</v>
      </c>
      <c r="P46" s="333">
        <f>SUM(D46:O46)</f>
        <v>1.0000000000000002</v>
      </c>
      <c r="Q46" s="916" t="s">
        <v>865</v>
      </c>
      <c r="R46" s="917"/>
      <c r="S46" s="917"/>
      <c r="T46" s="917"/>
      <c r="U46" s="917"/>
      <c r="V46" s="917"/>
      <c r="W46" s="917"/>
      <c r="X46" s="917"/>
      <c r="Y46" s="917"/>
      <c r="Z46" s="917"/>
      <c r="AA46" s="917"/>
      <c r="AB46" s="917"/>
      <c r="AC46" s="917"/>
      <c r="AD46" s="918"/>
      <c r="AE46" s="287"/>
    </row>
    <row r="47" spans="1:31" ht="93.75" customHeight="1">
      <c r="A47" s="938"/>
      <c r="B47" s="939"/>
      <c r="C47" s="288" t="s">
        <v>10</v>
      </c>
      <c r="D47" s="410">
        <v>0.0833</v>
      </c>
      <c r="E47" s="410">
        <v>0.0833</v>
      </c>
      <c r="F47" s="410">
        <v>0.0833</v>
      </c>
      <c r="G47" s="410">
        <v>0.0833</v>
      </c>
      <c r="H47" s="410">
        <v>0.08333333333333334</v>
      </c>
      <c r="I47" s="104"/>
      <c r="J47" s="104"/>
      <c r="K47" s="104"/>
      <c r="L47" s="104"/>
      <c r="M47" s="104"/>
      <c r="N47" s="104"/>
      <c r="O47" s="104"/>
      <c r="P47" s="333">
        <f>SUM(D47:O47)</f>
        <v>0.4165333333333333</v>
      </c>
      <c r="Q47" s="919"/>
      <c r="R47" s="920"/>
      <c r="S47" s="920"/>
      <c r="T47" s="920"/>
      <c r="U47" s="920"/>
      <c r="V47" s="920"/>
      <c r="W47" s="920"/>
      <c r="X47" s="920"/>
      <c r="Y47" s="920"/>
      <c r="Z47" s="920"/>
      <c r="AA47" s="920"/>
      <c r="AB47" s="920"/>
      <c r="AC47" s="920"/>
      <c r="AD47" s="921"/>
      <c r="AE47" s="287"/>
    </row>
    <row r="48" spans="1:41" ht="93.75" customHeight="1">
      <c r="A48" s="927" t="s">
        <v>628</v>
      </c>
      <c r="B48" s="929">
        <f>+$B$34/6</f>
        <v>0.09632098818902156</v>
      </c>
      <c r="C48" s="290" t="s">
        <v>9</v>
      </c>
      <c r="D48" s="329">
        <v>0.02</v>
      </c>
      <c r="E48" s="329">
        <v>0.08</v>
      </c>
      <c r="F48" s="329">
        <v>0.09</v>
      </c>
      <c r="G48" s="329">
        <v>0.09</v>
      </c>
      <c r="H48" s="329">
        <v>0.09</v>
      </c>
      <c r="I48" s="329">
        <v>0.09</v>
      </c>
      <c r="J48" s="329">
        <v>0.09</v>
      </c>
      <c r="K48" s="329">
        <v>0.09</v>
      </c>
      <c r="L48" s="329">
        <v>0.09</v>
      </c>
      <c r="M48" s="329">
        <v>0.09</v>
      </c>
      <c r="N48" s="329">
        <v>0.09</v>
      </c>
      <c r="O48" s="329">
        <v>0.09</v>
      </c>
      <c r="P48" s="333">
        <f>SUM(D48:O48)</f>
        <v>0.9999999999999998</v>
      </c>
      <c r="Q48" s="931" t="s">
        <v>875</v>
      </c>
      <c r="R48" s="932"/>
      <c r="S48" s="932"/>
      <c r="T48" s="932"/>
      <c r="U48" s="932"/>
      <c r="V48" s="932"/>
      <c r="W48" s="932"/>
      <c r="X48" s="932"/>
      <c r="Y48" s="932"/>
      <c r="Z48" s="932"/>
      <c r="AA48" s="932"/>
      <c r="AB48" s="932"/>
      <c r="AC48" s="932"/>
      <c r="AD48" s="933"/>
      <c r="AE48" s="287"/>
      <c r="AG48" s="102"/>
      <c r="AH48" s="102"/>
      <c r="AI48" s="102"/>
      <c r="AJ48" s="102"/>
      <c r="AK48" s="102"/>
      <c r="AL48" s="102"/>
      <c r="AM48" s="102"/>
      <c r="AN48" s="102"/>
      <c r="AO48" s="102"/>
    </row>
    <row r="49" spans="1:31" ht="93.75" customHeight="1" thickBot="1">
      <c r="A49" s="928"/>
      <c r="B49" s="930"/>
      <c r="C49" s="285" t="s">
        <v>10</v>
      </c>
      <c r="D49" s="110">
        <v>0.02</v>
      </c>
      <c r="E49" s="110">
        <v>0.08</v>
      </c>
      <c r="F49" s="110">
        <v>0.09</v>
      </c>
      <c r="G49" s="110">
        <v>0.09</v>
      </c>
      <c r="H49" s="110">
        <v>0.09</v>
      </c>
      <c r="I49" s="110"/>
      <c r="J49" s="110"/>
      <c r="K49" s="110"/>
      <c r="L49" s="110"/>
      <c r="M49" s="110"/>
      <c r="N49" s="110"/>
      <c r="O49" s="110"/>
      <c r="P49" s="439">
        <f>SUM(D49:O49)</f>
        <v>0.37</v>
      </c>
      <c r="Q49" s="934"/>
      <c r="R49" s="935"/>
      <c r="S49" s="935"/>
      <c r="T49" s="935"/>
      <c r="U49" s="935"/>
      <c r="V49" s="935"/>
      <c r="W49" s="935"/>
      <c r="X49" s="935"/>
      <c r="Y49" s="935"/>
      <c r="Z49" s="935"/>
      <c r="AA49" s="935"/>
      <c r="AB49" s="935"/>
      <c r="AC49" s="935"/>
      <c r="AD49" s="936"/>
      <c r="AE49" s="287"/>
    </row>
  </sheetData>
  <sheetProtection/>
  <mergeCells count="88">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 ref="A48:A49"/>
    <mergeCell ref="B48:B49"/>
    <mergeCell ref="Q48:AD49"/>
    <mergeCell ref="A44:A45"/>
    <mergeCell ref="B44:B45"/>
    <mergeCell ref="Q44:AD45"/>
    <mergeCell ref="A46:A47"/>
    <mergeCell ref="B46:B47"/>
    <mergeCell ref="Q46:AD47"/>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47 AA34 W34 T34 Q34 Q48">
      <formula1>2000</formula1>
    </dataValidation>
  </dataValidations>
  <printOptions/>
  <pageMargins left="0.25" right="0.25" top="0.75" bottom="0.75" header="0.3" footer="0.3"/>
  <pageSetup fitToHeight="1" fitToWidth="1" horizontalDpi="600" verticalDpi="600" orientation="landscape" scale="20" r:id="rId4"/>
  <drawing r:id="rId3"/>
  <legacyDrawing r:id="rId2"/>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AO43"/>
  <sheetViews>
    <sheetView showGridLines="0" zoomScale="85" zoomScaleNormal="85" workbookViewId="0" topLeftCell="A1">
      <selection activeCell="A1" sqref="A1:AD43"/>
    </sheetView>
  </sheetViews>
  <sheetFormatPr defaultColWidth="10.8515625" defaultRowHeight="15"/>
  <cols>
    <col min="1" max="1" width="38.421875" style="246" customWidth="1"/>
    <col min="2" max="2" width="15.421875" style="246" customWidth="1"/>
    <col min="3" max="14" width="20.7109375" style="246" customWidth="1"/>
    <col min="15" max="15" width="16.14062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c r="A1" s="981"/>
      <c r="B1" s="984" t="s">
        <v>16</v>
      </c>
      <c r="C1" s="985"/>
      <c r="D1" s="985"/>
      <c r="E1" s="985"/>
      <c r="F1" s="985"/>
      <c r="G1" s="985"/>
      <c r="H1" s="985"/>
      <c r="I1" s="985"/>
      <c r="J1" s="985"/>
      <c r="K1" s="985"/>
      <c r="L1" s="985"/>
      <c r="M1" s="985"/>
      <c r="N1" s="985"/>
      <c r="O1" s="985"/>
      <c r="P1" s="985"/>
      <c r="Q1" s="985"/>
      <c r="R1" s="985"/>
      <c r="S1" s="985"/>
      <c r="T1" s="985"/>
      <c r="U1" s="985"/>
      <c r="V1" s="985"/>
      <c r="W1" s="985"/>
      <c r="X1" s="985"/>
      <c r="Y1" s="985"/>
      <c r="Z1" s="985"/>
      <c r="AA1" s="986"/>
      <c r="AB1" s="816" t="s">
        <v>18</v>
      </c>
      <c r="AC1" s="817"/>
      <c r="AD1" s="818"/>
    </row>
    <row r="2" spans="1:30" ht="30.75" customHeight="1">
      <c r="A2" s="982"/>
      <c r="B2" s="995" t="s">
        <v>17</v>
      </c>
      <c r="C2" s="996"/>
      <c r="D2" s="996"/>
      <c r="E2" s="996"/>
      <c r="F2" s="996"/>
      <c r="G2" s="996"/>
      <c r="H2" s="996"/>
      <c r="I2" s="996"/>
      <c r="J2" s="996"/>
      <c r="K2" s="996"/>
      <c r="L2" s="996"/>
      <c r="M2" s="996"/>
      <c r="N2" s="996"/>
      <c r="O2" s="996"/>
      <c r="P2" s="996"/>
      <c r="Q2" s="996"/>
      <c r="R2" s="996"/>
      <c r="S2" s="996"/>
      <c r="T2" s="996"/>
      <c r="U2" s="996"/>
      <c r="V2" s="996"/>
      <c r="W2" s="996"/>
      <c r="X2" s="996"/>
      <c r="Y2" s="996"/>
      <c r="Z2" s="996"/>
      <c r="AA2" s="997"/>
      <c r="AB2" s="819" t="s">
        <v>418</v>
      </c>
      <c r="AC2" s="820"/>
      <c r="AD2" s="821"/>
    </row>
    <row r="3" spans="1:30" ht="24" customHeight="1">
      <c r="A3" s="982"/>
      <c r="B3" s="841" t="s">
        <v>295</v>
      </c>
      <c r="C3" s="842"/>
      <c r="D3" s="842"/>
      <c r="E3" s="842"/>
      <c r="F3" s="842"/>
      <c r="G3" s="842"/>
      <c r="H3" s="842"/>
      <c r="I3" s="842"/>
      <c r="J3" s="842"/>
      <c r="K3" s="842"/>
      <c r="L3" s="842"/>
      <c r="M3" s="842"/>
      <c r="N3" s="842"/>
      <c r="O3" s="842"/>
      <c r="P3" s="842"/>
      <c r="Q3" s="842"/>
      <c r="R3" s="842"/>
      <c r="S3" s="842"/>
      <c r="T3" s="842"/>
      <c r="U3" s="842"/>
      <c r="V3" s="842"/>
      <c r="W3" s="842"/>
      <c r="X3" s="842"/>
      <c r="Y3" s="842"/>
      <c r="Z3" s="842"/>
      <c r="AA3" s="843"/>
      <c r="AB3" s="819" t="s">
        <v>478</v>
      </c>
      <c r="AC3" s="820"/>
      <c r="AD3" s="821"/>
    </row>
    <row r="4" spans="1:30" ht="21.75" customHeight="1" thickBot="1">
      <c r="A4" s="983"/>
      <c r="B4" s="844"/>
      <c r="C4" s="845"/>
      <c r="D4" s="845"/>
      <c r="E4" s="845"/>
      <c r="F4" s="845"/>
      <c r="G4" s="845"/>
      <c r="H4" s="845"/>
      <c r="I4" s="845"/>
      <c r="J4" s="845"/>
      <c r="K4" s="845"/>
      <c r="L4" s="845"/>
      <c r="M4" s="845"/>
      <c r="N4" s="845"/>
      <c r="O4" s="845"/>
      <c r="P4" s="845"/>
      <c r="Q4" s="845"/>
      <c r="R4" s="845"/>
      <c r="S4" s="845"/>
      <c r="T4" s="845"/>
      <c r="U4" s="845"/>
      <c r="V4" s="845"/>
      <c r="W4" s="845"/>
      <c r="X4" s="845"/>
      <c r="Y4" s="845"/>
      <c r="Z4" s="845"/>
      <c r="AA4" s="846"/>
      <c r="AB4" s="591" t="s">
        <v>779</v>
      </c>
      <c r="AC4" s="592"/>
      <c r="AD4" s="593"/>
    </row>
    <row r="5" spans="1:30" ht="9" customHeight="1" thickBot="1">
      <c r="A5" s="249"/>
      <c r="B5" s="250"/>
      <c r="C5" s="251"/>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594" t="s">
        <v>293</v>
      </c>
      <c r="B7" s="595"/>
      <c r="C7" s="847" t="s">
        <v>43</v>
      </c>
      <c r="D7" s="594" t="s">
        <v>71</v>
      </c>
      <c r="E7" s="600"/>
      <c r="F7" s="600"/>
      <c r="G7" s="600"/>
      <c r="H7" s="595"/>
      <c r="I7" s="802">
        <v>45084</v>
      </c>
      <c r="J7" s="803"/>
      <c r="K7" s="594" t="s">
        <v>67</v>
      </c>
      <c r="L7" s="595"/>
      <c r="M7" s="808" t="s">
        <v>70</v>
      </c>
      <c r="N7" s="809"/>
      <c r="O7" s="828"/>
      <c r="P7" s="829"/>
      <c r="Q7" s="252"/>
      <c r="R7" s="252"/>
      <c r="S7" s="252"/>
      <c r="T7" s="252"/>
      <c r="U7" s="252"/>
      <c r="V7" s="252"/>
      <c r="W7" s="252"/>
      <c r="X7" s="252"/>
      <c r="Y7" s="252"/>
      <c r="Z7" s="253"/>
      <c r="AA7" s="252"/>
      <c r="AB7" s="252"/>
      <c r="AC7" s="258"/>
      <c r="AD7" s="259"/>
    </row>
    <row r="8" spans="1:30" ht="15" customHeight="1">
      <c r="A8" s="596"/>
      <c r="B8" s="597"/>
      <c r="C8" s="848"/>
      <c r="D8" s="596"/>
      <c r="E8" s="850"/>
      <c r="F8" s="850"/>
      <c r="G8" s="850"/>
      <c r="H8" s="597"/>
      <c r="I8" s="804"/>
      <c r="J8" s="805"/>
      <c r="K8" s="596"/>
      <c r="L8" s="597"/>
      <c r="M8" s="830" t="s">
        <v>68</v>
      </c>
      <c r="N8" s="831"/>
      <c r="O8" s="832"/>
      <c r="P8" s="833"/>
      <c r="Q8" s="252"/>
      <c r="R8" s="252"/>
      <c r="S8" s="252"/>
      <c r="T8" s="252"/>
      <c r="U8" s="252"/>
      <c r="V8" s="252"/>
      <c r="W8" s="252"/>
      <c r="X8" s="252"/>
      <c r="Y8" s="252"/>
      <c r="Z8" s="253"/>
      <c r="AA8" s="252"/>
      <c r="AB8" s="252"/>
      <c r="AC8" s="258"/>
      <c r="AD8" s="259"/>
    </row>
    <row r="9" spans="1:30" ht="15.75" customHeight="1" thickBot="1">
      <c r="A9" s="598"/>
      <c r="B9" s="599"/>
      <c r="C9" s="849"/>
      <c r="D9" s="598"/>
      <c r="E9" s="602"/>
      <c r="F9" s="602"/>
      <c r="G9" s="602"/>
      <c r="H9" s="599"/>
      <c r="I9" s="806"/>
      <c r="J9" s="807"/>
      <c r="K9" s="598"/>
      <c r="L9" s="599"/>
      <c r="M9" s="834" t="s">
        <v>69</v>
      </c>
      <c r="N9" s="835"/>
      <c r="O9" s="836" t="s">
        <v>425</v>
      </c>
      <c r="P9" s="837"/>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594" t="s">
        <v>0</v>
      </c>
      <c r="B11" s="595"/>
      <c r="C11" s="838" t="s">
        <v>497</v>
      </c>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40"/>
    </row>
    <row r="12" spans="1:30" ht="15" customHeight="1">
      <c r="A12" s="596"/>
      <c r="B12" s="597"/>
      <c r="C12" s="841"/>
      <c r="D12" s="842"/>
      <c r="E12" s="842"/>
      <c r="F12" s="842"/>
      <c r="G12" s="842"/>
      <c r="H12" s="842"/>
      <c r="I12" s="842"/>
      <c r="J12" s="842"/>
      <c r="K12" s="842"/>
      <c r="L12" s="842"/>
      <c r="M12" s="842"/>
      <c r="N12" s="842"/>
      <c r="O12" s="842"/>
      <c r="P12" s="842"/>
      <c r="Q12" s="842"/>
      <c r="R12" s="842"/>
      <c r="S12" s="842"/>
      <c r="T12" s="842"/>
      <c r="U12" s="842"/>
      <c r="V12" s="842"/>
      <c r="W12" s="842"/>
      <c r="X12" s="842"/>
      <c r="Y12" s="842"/>
      <c r="Z12" s="842"/>
      <c r="AA12" s="842"/>
      <c r="AB12" s="842"/>
      <c r="AC12" s="842"/>
      <c r="AD12" s="843"/>
    </row>
    <row r="13" spans="1:30" ht="15" customHeight="1" thickBot="1">
      <c r="A13" s="598"/>
      <c r="B13" s="599"/>
      <c r="C13" s="844"/>
      <c r="D13" s="845"/>
      <c r="E13" s="845"/>
      <c r="F13" s="845"/>
      <c r="G13" s="845"/>
      <c r="H13" s="845"/>
      <c r="I13" s="845"/>
      <c r="J13" s="845"/>
      <c r="K13" s="845"/>
      <c r="L13" s="845"/>
      <c r="M13" s="845"/>
      <c r="N13" s="845"/>
      <c r="O13" s="845"/>
      <c r="P13" s="845"/>
      <c r="Q13" s="845"/>
      <c r="R13" s="845"/>
      <c r="S13" s="845"/>
      <c r="T13" s="845"/>
      <c r="U13" s="845"/>
      <c r="V13" s="845"/>
      <c r="W13" s="845"/>
      <c r="X13" s="845"/>
      <c r="Y13" s="845"/>
      <c r="Z13" s="845"/>
      <c r="AA13" s="845"/>
      <c r="AB13" s="845"/>
      <c r="AC13" s="845"/>
      <c r="AD13" s="846"/>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564" t="s">
        <v>77</v>
      </c>
      <c r="B15" s="565"/>
      <c r="C15" s="851" t="s">
        <v>426</v>
      </c>
      <c r="D15" s="852"/>
      <c r="E15" s="852"/>
      <c r="F15" s="852"/>
      <c r="G15" s="852"/>
      <c r="H15" s="852"/>
      <c r="I15" s="852"/>
      <c r="J15" s="852"/>
      <c r="K15" s="853"/>
      <c r="L15" s="558" t="s">
        <v>73</v>
      </c>
      <c r="M15" s="634"/>
      <c r="N15" s="634"/>
      <c r="O15" s="634"/>
      <c r="P15" s="634"/>
      <c r="Q15" s="559"/>
      <c r="R15" s="854" t="s">
        <v>622</v>
      </c>
      <c r="S15" s="855"/>
      <c r="T15" s="855"/>
      <c r="U15" s="855"/>
      <c r="V15" s="855"/>
      <c r="W15" s="855"/>
      <c r="X15" s="856"/>
      <c r="Y15" s="558" t="s">
        <v>72</v>
      </c>
      <c r="Z15" s="559"/>
      <c r="AA15" s="851" t="s">
        <v>623</v>
      </c>
      <c r="AB15" s="852"/>
      <c r="AC15" s="852"/>
      <c r="AD15" s="853"/>
    </row>
    <row r="16" spans="1:30" ht="9" customHeight="1" thickBot="1">
      <c r="A16" s="257"/>
      <c r="B16" s="252"/>
      <c r="C16" s="857"/>
      <c r="D16" s="857"/>
      <c r="E16" s="857"/>
      <c r="F16" s="857"/>
      <c r="G16" s="857"/>
      <c r="H16" s="857"/>
      <c r="I16" s="857"/>
      <c r="J16" s="857"/>
      <c r="K16" s="857"/>
      <c r="L16" s="857"/>
      <c r="M16" s="857"/>
      <c r="N16" s="857"/>
      <c r="O16" s="857"/>
      <c r="P16" s="857"/>
      <c r="Q16" s="857"/>
      <c r="R16" s="857"/>
      <c r="S16" s="857"/>
      <c r="T16" s="857"/>
      <c r="U16" s="857"/>
      <c r="V16" s="857"/>
      <c r="W16" s="857"/>
      <c r="X16" s="857"/>
      <c r="Y16" s="857"/>
      <c r="Z16" s="857"/>
      <c r="AA16" s="857"/>
      <c r="AB16" s="857"/>
      <c r="AC16" s="271"/>
      <c r="AD16" s="272"/>
    </row>
    <row r="17" spans="1:30" s="273" customFormat="1" ht="37.5" customHeight="1" thickBot="1">
      <c r="A17" s="564" t="s">
        <v>79</v>
      </c>
      <c r="B17" s="565"/>
      <c r="C17" s="851" t="s">
        <v>498</v>
      </c>
      <c r="D17" s="852"/>
      <c r="E17" s="852"/>
      <c r="F17" s="852"/>
      <c r="G17" s="852"/>
      <c r="H17" s="852"/>
      <c r="I17" s="852"/>
      <c r="J17" s="852"/>
      <c r="K17" s="852"/>
      <c r="L17" s="852"/>
      <c r="M17" s="852"/>
      <c r="N17" s="852"/>
      <c r="O17" s="852"/>
      <c r="P17" s="852"/>
      <c r="Q17" s="853"/>
      <c r="R17" s="558" t="s">
        <v>374</v>
      </c>
      <c r="S17" s="634"/>
      <c r="T17" s="634"/>
      <c r="U17" s="634"/>
      <c r="V17" s="559"/>
      <c r="W17" s="560"/>
      <c r="X17" s="561"/>
      <c r="Y17" s="634" t="s">
        <v>15</v>
      </c>
      <c r="Z17" s="634"/>
      <c r="AA17" s="634"/>
      <c r="AB17" s="559"/>
      <c r="AC17" s="861">
        <f>+VIGENCIA!D8</f>
        <v>0.1314687069939176</v>
      </c>
      <c r="AD17" s="862"/>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58" t="s">
        <v>1</v>
      </c>
      <c r="B19" s="63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559"/>
      <c r="AE19" s="275"/>
      <c r="AF19" s="275"/>
    </row>
    <row r="20" spans="1:32" ht="31.5" customHeight="1" thickBot="1">
      <c r="A20" s="276"/>
      <c r="B20" s="258"/>
      <c r="C20" s="662" t="s">
        <v>376</v>
      </c>
      <c r="D20" s="710"/>
      <c r="E20" s="710"/>
      <c r="F20" s="710"/>
      <c r="G20" s="710"/>
      <c r="H20" s="710"/>
      <c r="I20" s="710"/>
      <c r="J20" s="710"/>
      <c r="K20" s="710"/>
      <c r="L20" s="710"/>
      <c r="M20" s="710"/>
      <c r="N20" s="710"/>
      <c r="O20" s="710"/>
      <c r="P20" s="663"/>
      <c r="Q20" s="660" t="s">
        <v>377</v>
      </c>
      <c r="R20" s="863"/>
      <c r="S20" s="863"/>
      <c r="T20" s="863"/>
      <c r="U20" s="863"/>
      <c r="V20" s="863"/>
      <c r="W20" s="863"/>
      <c r="X20" s="863"/>
      <c r="Y20" s="863"/>
      <c r="Z20" s="863"/>
      <c r="AA20" s="863"/>
      <c r="AB20" s="863"/>
      <c r="AC20" s="863"/>
      <c r="AD20" s="661"/>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864" t="s">
        <v>378</v>
      </c>
      <c r="B22" s="865"/>
      <c r="C22" s="197">
        <f>+RESERVA!C15</f>
        <v>49583934</v>
      </c>
      <c r="D22" s="195"/>
      <c r="E22" s="191"/>
      <c r="F22" s="191"/>
      <c r="G22" s="195"/>
      <c r="H22" s="195"/>
      <c r="I22" s="195"/>
      <c r="J22" s="195"/>
      <c r="K22" s="195"/>
      <c r="L22" s="195"/>
      <c r="M22" s="195"/>
      <c r="N22" s="195"/>
      <c r="O22" s="195"/>
      <c r="P22" s="198"/>
      <c r="Q22" s="197">
        <v>1523808689</v>
      </c>
      <c r="R22" s="195">
        <v>0</v>
      </c>
      <c r="S22" s="195">
        <v>0</v>
      </c>
      <c r="T22" s="195">
        <v>0</v>
      </c>
      <c r="U22" s="195">
        <v>0</v>
      </c>
      <c r="V22" s="195">
        <v>0</v>
      </c>
      <c r="W22" s="195">
        <v>0</v>
      </c>
      <c r="X22" s="195">
        <v>0</v>
      </c>
      <c r="Y22" s="195">
        <v>0</v>
      </c>
      <c r="Z22" s="195">
        <v>0</v>
      </c>
      <c r="AA22" s="195">
        <v>0</v>
      </c>
      <c r="AB22" s="195">
        <v>0</v>
      </c>
      <c r="AC22" s="195">
        <f>SUM(Q22:AB22)</f>
        <v>1523808689</v>
      </c>
      <c r="AD22" s="202"/>
      <c r="AE22" s="4"/>
      <c r="AF22" s="4"/>
    </row>
    <row r="23" spans="1:32" ht="31.5" customHeight="1">
      <c r="A23" s="866" t="s">
        <v>379</v>
      </c>
      <c r="B23" s="867"/>
      <c r="C23" s="192"/>
      <c r="D23" s="191"/>
      <c r="E23" s="191"/>
      <c r="F23" s="191"/>
      <c r="G23" s="191"/>
      <c r="H23" s="191"/>
      <c r="I23" s="191"/>
      <c r="J23" s="191"/>
      <c r="K23" s="191"/>
      <c r="L23" s="191"/>
      <c r="M23" s="191"/>
      <c r="N23" s="191"/>
      <c r="O23" s="191"/>
      <c r="P23" s="211"/>
      <c r="Q23" s="192">
        <f>+VIGENCIA!D17</f>
        <v>1112475156</v>
      </c>
      <c r="R23" s="191">
        <f>+VIGENCIA!F17</f>
        <v>308525999</v>
      </c>
      <c r="S23" s="191">
        <f>+VIGENCIA!H17</f>
        <v>79079044</v>
      </c>
      <c r="T23" s="191">
        <f>+VIGENCIA!J17</f>
        <v>-34477766</v>
      </c>
      <c r="U23" s="191">
        <f>+VIGENCIA!L17</f>
        <v>-20290999</v>
      </c>
      <c r="V23" s="191"/>
      <c r="W23" s="191"/>
      <c r="X23" s="191"/>
      <c r="Y23" s="191"/>
      <c r="Z23" s="191"/>
      <c r="AA23" s="191"/>
      <c r="AB23" s="191"/>
      <c r="AC23" s="191">
        <f>SUM(Q23:AB23)</f>
        <v>1445311434</v>
      </c>
      <c r="AD23" s="471">
        <f>_xlfn.IFERROR(AC23/(SUMIF(Q23:AB23,"&gt;0",Q22:AB22))," ")</f>
        <v>0.9484861481847082</v>
      </c>
      <c r="AE23" s="4"/>
      <c r="AF23" s="4"/>
    </row>
    <row r="24" spans="1:32" ht="31.5" customHeight="1">
      <c r="A24" s="866" t="s">
        <v>380</v>
      </c>
      <c r="B24" s="867"/>
      <c r="C24" s="192">
        <f>33674667-25434667</f>
        <v>8240000</v>
      </c>
      <c r="D24" s="191">
        <v>-12943667</v>
      </c>
      <c r="E24" s="191">
        <v>2965600</v>
      </c>
      <c r="F24" s="191">
        <v>12943667</v>
      </c>
      <c r="G24" s="191">
        <f>+RESERVA!L15</f>
        <v>0</v>
      </c>
      <c r="H24" s="191"/>
      <c r="I24" s="191"/>
      <c r="J24" s="191"/>
      <c r="K24" s="191"/>
      <c r="L24" s="191"/>
      <c r="M24" s="191"/>
      <c r="N24" s="191"/>
      <c r="O24" s="191">
        <f>SUM(C24:N24)</f>
        <v>11205600</v>
      </c>
      <c r="P24" s="196"/>
      <c r="Q24" s="192"/>
      <c r="R24" s="191">
        <v>99026385</v>
      </c>
      <c r="S24" s="191">
        <v>129525664</v>
      </c>
      <c r="T24" s="191">
        <v>129525664</v>
      </c>
      <c r="U24" s="191">
        <v>129525664</v>
      </c>
      <c r="V24" s="191">
        <v>129525664</v>
      </c>
      <c r="W24" s="191">
        <v>129525664</v>
      </c>
      <c r="X24" s="191">
        <v>129525664</v>
      </c>
      <c r="Y24" s="191">
        <v>129525664</v>
      </c>
      <c r="Z24" s="191">
        <v>129525664</v>
      </c>
      <c r="AA24" s="191">
        <v>129525664</v>
      </c>
      <c r="AB24" s="191">
        <v>259051328</v>
      </c>
      <c r="AC24" s="191">
        <f>SUM(Q24:AB24)</f>
        <v>1523808689</v>
      </c>
      <c r="AD24" s="471"/>
      <c r="AE24" s="4"/>
      <c r="AF24" s="4"/>
    </row>
    <row r="25" spans="1:32" ht="31.5" customHeight="1" thickBot="1">
      <c r="A25" s="868" t="s">
        <v>381</v>
      </c>
      <c r="B25" s="869"/>
      <c r="C25" s="193">
        <f>+RESERVA!E15</f>
        <v>8240000</v>
      </c>
      <c r="D25" s="194">
        <f>+RESERVA!G15</f>
        <v>0</v>
      </c>
      <c r="E25" s="194">
        <f>+RESERVA!I15</f>
        <v>0</v>
      </c>
      <c r="F25" s="194"/>
      <c r="G25" s="194">
        <f>+RESERVA!M15</f>
        <v>0</v>
      </c>
      <c r="H25" s="194"/>
      <c r="I25" s="194"/>
      <c r="J25" s="194"/>
      <c r="K25" s="194"/>
      <c r="L25" s="194"/>
      <c r="M25" s="194"/>
      <c r="N25" s="194"/>
      <c r="O25" s="194">
        <f>SUM(C25:N25)</f>
        <v>8240000</v>
      </c>
      <c r="P25" s="470">
        <f>+O25/O24</f>
        <v>0.7353466124080816</v>
      </c>
      <c r="Q25" s="193">
        <f>+VIGENCIA!E17</f>
        <v>0</v>
      </c>
      <c r="R25" s="194">
        <f>+VIGENCIA!G17</f>
        <v>45917998</v>
      </c>
      <c r="S25" s="194">
        <f>+VIGENCIA!I17</f>
        <v>110000397</v>
      </c>
      <c r="T25" s="194">
        <f>+VIGENCIA!K17</f>
        <v>124259997</v>
      </c>
      <c r="U25" s="194">
        <f>+VIGENCIA!M17</f>
        <v>130302664</v>
      </c>
      <c r="V25" s="194"/>
      <c r="W25" s="194"/>
      <c r="X25" s="194"/>
      <c r="Y25" s="194"/>
      <c r="Z25" s="194"/>
      <c r="AA25" s="194"/>
      <c r="AB25" s="194"/>
      <c r="AC25" s="194">
        <f>SUM(Q25:AB25)</f>
        <v>410481056</v>
      </c>
      <c r="AD25" s="472">
        <f>_xlfn.IFERROR(AC25/(SUMIF(Q25:AB25,"&gt;0",Q24:AB24))," ")</f>
        <v>0.8418339071511394</v>
      </c>
      <c r="AE25" s="4"/>
      <c r="AF25" s="4"/>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870" t="s">
        <v>76</v>
      </c>
      <c r="B27" s="871"/>
      <c r="C27" s="872"/>
      <c r="D27" s="872"/>
      <c r="E27" s="872"/>
      <c r="F27" s="872"/>
      <c r="G27" s="872"/>
      <c r="H27" s="872"/>
      <c r="I27" s="872"/>
      <c r="J27" s="872"/>
      <c r="K27" s="872"/>
      <c r="L27" s="872"/>
      <c r="M27" s="872"/>
      <c r="N27" s="872"/>
      <c r="O27" s="872"/>
      <c r="P27" s="872"/>
      <c r="Q27" s="872"/>
      <c r="R27" s="872"/>
      <c r="S27" s="872"/>
      <c r="T27" s="872"/>
      <c r="U27" s="872"/>
      <c r="V27" s="872"/>
      <c r="W27" s="872"/>
      <c r="X27" s="872"/>
      <c r="Y27" s="872"/>
      <c r="Z27" s="872"/>
      <c r="AA27" s="872"/>
      <c r="AB27" s="872"/>
      <c r="AC27" s="872"/>
      <c r="AD27" s="873"/>
    </row>
    <row r="28" spans="1:30" ht="15" customHeight="1">
      <c r="A28" s="874" t="s">
        <v>189</v>
      </c>
      <c r="B28" s="876" t="s">
        <v>6</v>
      </c>
      <c r="C28" s="877"/>
      <c r="D28" s="867" t="s">
        <v>398</v>
      </c>
      <c r="E28" s="880"/>
      <c r="F28" s="880"/>
      <c r="G28" s="880"/>
      <c r="H28" s="880"/>
      <c r="I28" s="880"/>
      <c r="J28" s="880"/>
      <c r="K28" s="880"/>
      <c r="L28" s="880"/>
      <c r="M28" s="880"/>
      <c r="N28" s="880"/>
      <c r="O28" s="881"/>
      <c r="P28" s="882" t="s">
        <v>8</v>
      </c>
      <c r="Q28" s="882" t="s">
        <v>84</v>
      </c>
      <c r="R28" s="882"/>
      <c r="S28" s="882"/>
      <c r="T28" s="882"/>
      <c r="U28" s="882"/>
      <c r="V28" s="882"/>
      <c r="W28" s="882"/>
      <c r="X28" s="882"/>
      <c r="Y28" s="882"/>
      <c r="Z28" s="882"/>
      <c r="AA28" s="882"/>
      <c r="AB28" s="882"/>
      <c r="AC28" s="882"/>
      <c r="AD28" s="883"/>
    </row>
    <row r="29" spans="1:30" ht="27" customHeight="1">
      <c r="A29" s="875"/>
      <c r="B29" s="878"/>
      <c r="C29" s="879"/>
      <c r="D29" s="281" t="s">
        <v>39</v>
      </c>
      <c r="E29" s="281" t="s">
        <v>40</v>
      </c>
      <c r="F29" s="281" t="s">
        <v>41</v>
      </c>
      <c r="G29" s="281" t="s">
        <v>42</v>
      </c>
      <c r="H29" s="281" t="s">
        <v>43</v>
      </c>
      <c r="I29" s="281" t="s">
        <v>44</v>
      </c>
      <c r="J29" s="281" t="s">
        <v>45</v>
      </c>
      <c r="K29" s="281" t="s">
        <v>46</v>
      </c>
      <c r="L29" s="281" t="s">
        <v>47</v>
      </c>
      <c r="M29" s="281" t="s">
        <v>48</v>
      </c>
      <c r="N29" s="281" t="s">
        <v>49</v>
      </c>
      <c r="O29" s="281" t="s">
        <v>50</v>
      </c>
      <c r="P29" s="881"/>
      <c r="Q29" s="882"/>
      <c r="R29" s="882"/>
      <c r="S29" s="882"/>
      <c r="T29" s="882"/>
      <c r="U29" s="882"/>
      <c r="V29" s="882"/>
      <c r="W29" s="882"/>
      <c r="X29" s="882"/>
      <c r="Y29" s="882"/>
      <c r="Z29" s="882"/>
      <c r="AA29" s="882"/>
      <c r="AB29" s="882"/>
      <c r="AC29" s="882"/>
      <c r="AD29" s="883"/>
    </row>
    <row r="30" spans="1:30" ht="57" customHeight="1" thickBot="1">
      <c r="A30" s="282" t="str">
        <f>C17</f>
        <v>Soportar al 100% la implementación de las políticas del Modelo Integrado de Planeación y Gestión</v>
      </c>
      <c r="B30" s="958" t="s">
        <v>450</v>
      </c>
      <c r="C30" s="959"/>
      <c r="D30" s="390" t="s">
        <v>450</v>
      </c>
      <c r="E30" s="390" t="s">
        <v>450</v>
      </c>
      <c r="F30" s="390" t="s">
        <v>450</v>
      </c>
      <c r="G30" s="390" t="s">
        <v>450</v>
      </c>
      <c r="H30" s="390" t="s">
        <v>450</v>
      </c>
      <c r="I30" s="390" t="s">
        <v>450</v>
      </c>
      <c r="J30" s="390" t="s">
        <v>450</v>
      </c>
      <c r="K30" s="390" t="s">
        <v>450</v>
      </c>
      <c r="L30" s="390" t="s">
        <v>450</v>
      </c>
      <c r="M30" s="390" t="s">
        <v>450</v>
      </c>
      <c r="N30" s="390" t="s">
        <v>450</v>
      </c>
      <c r="O30" s="390" t="s">
        <v>450</v>
      </c>
      <c r="P30" s="391">
        <f>SUM(D30:O30)</f>
        <v>0</v>
      </c>
      <c r="Q30" s="886"/>
      <c r="R30" s="886"/>
      <c r="S30" s="886"/>
      <c r="T30" s="886"/>
      <c r="U30" s="886"/>
      <c r="V30" s="886"/>
      <c r="W30" s="886"/>
      <c r="X30" s="886"/>
      <c r="Y30" s="886"/>
      <c r="Z30" s="886"/>
      <c r="AA30" s="886"/>
      <c r="AB30" s="886"/>
      <c r="AC30" s="886"/>
      <c r="AD30" s="887"/>
    </row>
    <row r="31" spans="1:30" ht="45" customHeight="1">
      <c r="A31" s="822" t="s">
        <v>292</v>
      </c>
      <c r="B31" s="823"/>
      <c r="C31" s="823"/>
      <c r="D31" s="823"/>
      <c r="E31" s="823"/>
      <c r="F31" s="823"/>
      <c r="G31" s="823"/>
      <c r="H31" s="823"/>
      <c r="I31" s="823"/>
      <c r="J31" s="823"/>
      <c r="K31" s="823"/>
      <c r="L31" s="823"/>
      <c r="M31" s="823"/>
      <c r="N31" s="823"/>
      <c r="O31" s="823"/>
      <c r="P31" s="823"/>
      <c r="Q31" s="823"/>
      <c r="R31" s="823"/>
      <c r="S31" s="823"/>
      <c r="T31" s="823"/>
      <c r="U31" s="823"/>
      <c r="V31" s="823"/>
      <c r="W31" s="823"/>
      <c r="X31" s="823"/>
      <c r="Y31" s="823"/>
      <c r="Z31" s="823"/>
      <c r="AA31" s="823"/>
      <c r="AB31" s="823"/>
      <c r="AC31" s="823"/>
      <c r="AD31" s="824"/>
    </row>
    <row r="32" spans="1:41" ht="22.5" customHeight="1">
      <c r="A32" s="866" t="s">
        <v>190</v>
      </c>
      <c r="B32" s="882" t="s">
        <v>62</v>
      </c>
      <c r="C32" s="882" t="s">
        <v>6</v>
      </c>
      <c r="D32" s="882" t="s">
        <v>60</v>
      </c>
      <c r="E32" s="882"/>
      <c r="F32" s="882"/>
      <c r="G32" s="882"/>
      <c r="H32" s="882"/>
      <c r="I32" s="882"/>
      <c r="J32" s="882"/>
      <c r="K32" s="882"/>
      <c r="L32" s="882"/>
      <c r="M32" s="882"/>
      <c r="N32" s="882"/>
      <c r="O32" s="882"/>
      <c r="P32" s="882"/>
      <c r="Q32" s="882" t="s">
        <v>85</v>
      </c>
      <c r="R32" s="882"/>
      <c r="S32" s="882"/>
      <c r="T32" s="882"/>
      <c r="U32" s="882"/>
      <c r="V32" s="882"/>
      <c r="W32" s="882"/>
      <c r="X32" s="882"/>
      <c r="Y32" s="882"/>
      <c r="Z32" s="882"/>
      <c r="AA32" s="882"/>
      <c r="AB32" s="882"/>
      <c r="AC32" s="882"/>
      <c r="AD32" s="883"/>
      <c r="AG32" s="90"/>
      <c r="AH32" s="90"/>
      <c r="AI32" s="90"/>
      <c r="AJ32" s="90"/>
      <c r="AK32" s="90"/>
      <c r="AL32" s="90"/>
      <c r="AM32" s="90"/>
      <c r="AN32" s="90"/>
      <c r="AO32" s="90"/>
    </row>
    <row r="33" spans="1:41" ht="27" customHeight="1">
      <c r="A33" s="866"/>
      <c r="B33" s="882"/>
      <c r="C33" s="888"/>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882" t="s">
        <v>403</v>
      </c>
      <c r="R33" s="882"/>
      <c r="S33" s="882"/>
      <c r="T33" s="882" t="s">
        <v>406</v>
      </c>
      <c r="U33" s="882"/>
      <c r="V33" s="882"/>
      <c r="W33" s="878" t="s">
        <v>81</v>
      </c>
      <c r="X33" s="889"/>
      <c r="Y33" s="889"/>
      <c r="Z33" s="879"/>
      <c r="AA33" s="878" t="s">
        <v>82</v>
      </c>
      <c r="AB33" s="889"/>
      <c r="AC33" s="889"/>
      <c r="AD33" s="890"/>
      <c r="AG33" s="90"/>
      <c r="AH33" s="90"/>
      <c r="AI33" s="90"/>
      <c r="AJ33" s="90"/>
      <c r="AK33" s="90"/>
      <c r="AL33" s="90"/>
      <c r="AM33" s="90"/>
      <c r="AN33" s="90"/>
      <c r="AO33" s="90"/>
    </row>
    <row r="34" spans="1:41" ht="92.25" customHeight="1">
      <c r="A34" s="891" t="s">
        <v>499</v>
      </c>
      <c r="B34" s="977">
        <f>+AC17</f>
        <v>0.1314687069939176</v>
      </c>
      <c r="C34" s="284" t="s">
        <v>9</v>
      </c>
      <c r="D34" s="177">
        <f>((D38*($B$38/$B$34))+(D40*($B$40/$B$34))+(D42*($B$42/$B$34)))*$P$34</f>
        <v>0.05476588432814744</v>
      </c>
      <c r="E34" s="177">
        <f aca="true" t="shared" si="0" ref="E34:O34">((E38*($B$38/$B$34))+(E40*($B$40/$B$34))+(E42*($B$42/$B$34)))*$P$34</f>
        <v>0.10420730767994722</v>
      </c>
      <c r="F34" s="177">
        <f t="shared" si="0"/>
        <v>0.08443073833922732</v>
      </c>
      <c r="G34" s="177">
        <f t="shared" si="0"/>
        <v>0.08138818920988579</v>
      </c>
      <c r="H34" s="177">
        <f t="shared" si="0"/>
        <v>0.08595201290389808</v>
      </c>
      <c r="I34" s="177">
        <f t="shared" si="0"/>
        <v>0.0608509825868305</v>
      </c>
      <c r="J34" s="177">
        <f t="shared" si="0"/>
        <v>0.0927977484449165</v>
      </c>
      <c r="K34" s="177">
        <f>((K38*($B$38/$B$34))+(K40*($B$40/$B$34))+(K42*($B$42/$B$34)))*$P$34</f>
        <v>0.0889945620332396</v>
      </c>
      <c r="L34" s="177">
        <f t="shared" si="0"/>
        <v>0.06997862997485507</v>
      </c>
      <c r="M34" s="177">
        <f t="shared" si="0"/>
        <v>0.09431902300958726</v>
      </c>
      <c r="N34" s="177">
        <f t="shared" si="0"/>
        <v>0.08138818920988579</v>
      </c>
      <c r="O34" s="177">
        <f t="shared" si="0"/>
        <v>0.08975519931557498</v>
      </c>
      <c r="P34" s="177">
        <v>1</v>
      </c>
      <c r="Q34" s="952" t="s">
        <v>858</v>
      </c>
      <c r="R34" s="953"/>
      <c r="S34" s="954"/>
      <c r="T34" s="952" t="s">
        <v>859</v>
      </c>
      <c r="U34" s="953"/>
      <c r="V34" s="954"/>
      <c r="W34" s="952" t="s">
        <v>860</v>
      </c>
      <c r="X34" s="953"/>
      <c r="Y34" s="953"/>
      <c r="Z34" s="954"/>
      <c r="AA34" s="952" t="s">
        <v>861</v>
      </c>
      <c r="AB34" s="953"/>
      <c r="AC34" s="953"/>
      <c r="AD34" s="979"/>
      <c r="AG34" s="90"/>
      <c r="AH34" s="90"/>
      <c r="AI34" s="90"/>
      <c r="AJ34" s="90"/>
      <c r="AK34" s="90"/>
      <c r="AL34" s="90"/>
      <c r="AM34" s="90"/>
      <c r="AN34" s="90"/>
      <c r="AO34" s="90"/>
    </row>
    <row r="35" spans="1:41" ht="92.25" customHeight="1" thickBot="1">
      <c r="A35" s="892"/>
      <c r="B35" s="978"/>
      <c r="C35" s="285" t="s">
        <v>10</v>
      </c>
      <c r="D35" s="419">
        <f>((D39*($B$38/$B$34))+(D41*($B$40/$B$34))+(D43*($B$42/$B$34)))*$P$34</f>
        <v>0.06161161986916587</v>
      </c>
      <c r="E35" s="419">
        <f>((E39*($B$38/$B$34))+(E41*($B$40/$B$34))+(E43*($B$42/$B$34)))*$P$34</f>
        <v>0.09736157213892879</v>
      </c>
      <c r="F35" s="419">
        <f>((F39*($B$38/$B$34))+(F41*($B$40/$B$34))+(F43*($B$42/$B$34)))*$P$34</f>
        <v>0.07986691464521503</v>
      </c>
      <c r="G35" s="419">
        <f>((G39*($B$38/$B$34))+(G41*($B$40/$B$34))+(G43*($B$42/$B$34)))*$P$34</f>
        <v>0.07758500279820887</v>
      </c>
      <c r="H35" s="419">
        <f>((H39*($B$38/$B$34))+(H41*($B$40/$B$34))+(H43*($B$42/$B$34)))*$P$34</f>
        <v>0.08595201290389808</v>
      </c>
      <c r="I35" s="96"/>
      <c r="J35" s="96"/>
      <c r="K35" s="96"/>
      <c r="L35" s="96"/>
      <c r="M35" s="96"/>
      <c r="N35" s="96"/>
      <c r="O35" s="96"/>
      <c r="P35" s="178">
        <f>SUM(D35:O35)</f>
        <v>0.40237712235541667</v>
      </c>
      <c r="Q35" s="955"/>
      <c r="R35" s="956"/>
      <c r="S35" s="957"/>
      <c r="T35" s="955"/>
      <c r="U35" s="956"/>
      <c r="V35" s="957"/>
      <c r="W35" s="955"/>
      <c r="X35" s="956"/>
      <c r="Y35" s="956"/>
      <c r="Z35" s="957"/>
      <c r="AA35" s="955"/>
      <c r="AB35" s="956"/>
      <c r="AC35" s="956"/>
      <c r="AD35" s="980"/>
      <c r="AE35" s="50"/>
      <c r="AG35" s="90"/>
      <c r="AH35" s="90"/>
      <c r="AI35" s="90"/>
      <c r="AJ35" s="90"/>
      <c r="AK35" s="90"/>
      <c r="AL35" s="90"/>
      <c r="AM35" s="90"/>
      <c r="AN35" s="90"/>
      <c r="AO35" s="90"/>
    </row>
    <row r="36" spans="1:41" ht="25.5" customHeight="1">
      <c r="A36" s="864" t="s">
        <v>191</v>
      </c>
      <c r="B36" s="903" t="s">
        <v>61</v>
      </c>
      <c r="C36" s="905" t="s">
        <v>11</v>
      </c>
      <c r="D36" s="905"/>
      <c r="E36" s="905"/>
      <c r="F36" s="905"/>
      <c r="G36" s="905"/>
      <c r="H36" s="905"/>
      <c r="I36" s="905"/>
      <c r="J36" s="905"/>
      <c r="K36" s="905"/>
      <c r="L36" s="905"/>
      <c r="M36" s="905"/>
      <c r="N36" s="905"/>
      <c r="O36" s="905"/>
      <c r="P36" s="905"/>
      <c r="Q36" s="865" t="s">
        <v>78</v>
      </c>
      <c r="R36" s="906"/>
      <c r="S36" s="906"/>
      <c r="T36" s="906"/>
      <c r="U36" s="906"/>
      <c r="V36" s="906"/>
      <c r="W36" s="906"/>
      <c r="X36" s="906"/>
      <c r="Y36" s="906"/>
      <c r="Z36" s="906"/>
      <c r="AA36" s="906"/>
      <c r="AB36" s="906"/>
      <c r="AC36" s="906"/>
      <c r="AD36" s="907"/>
      <c r="AG36" s="90"/>
      <c r="AH36" s="90"/>
      <c r="AI36" s="90"/>
      <c r="AJ36" s="90"/>
      <c r="AK36" s="90"/>
      <c r="AL36" s="90"/>
      <c r="AM36" s="90"/>
      <c r="AN36" s="90"/>
      <c r="AO36" s="90"/>
    </row>
    <row r="37" spans="1:41" ht="51" customHeight="1">
      <c r="A37" s="866"/>
      <c r="B37" s="904"/>
      <c r="C37" s="281" t="s">
        <v>12</v>
      </c>
      <c r="D37" s="281" t="s">
        <v>36</v>
      </c>
      <c r="E37" s="281" t="s">
        <v>37</v>
      </c>
      <c r="F37" s="281" t="s">
        <v>38</v>
      </c>
      <c r="G37" s="281" t="s">
        <v>51</v>
      </c>
      <c r="H37" s="281" t="s">
        <v>52</v>
      </c>
      <c r="I37" s="281" t="s">
        <v>53</v>
      </c>
      <c r="J37" s="281" t="s">
        <v>54</v>
      </c>
      <c r="K37" s="281" t="s">
        <v>55</v>
      </c>
      <c r="L37" s="281" t="s">
        <v>56</v>
      </c>
      <c r="M37" s="281" t="s">
        <v>57</v>
      </c>
      <c r="N37" s="281" t="s">
        <v>58</v>
      </c>
      <c r="O37" s="281" t="s">
        <v>59</v>
      </c>
      <c r="P37" s="281" t="s">
        <v>63</v>
      </c>
      <c r="Q37" s="867" t="s">
        <v>83</v>
      </c>
      <c r="R37" s="880"/>
      <c r="S37" s="880"/>
      <c r="T37" s="880"/>
      <c r="U37" s="880"/>
      <c r="V37" s="880"/>
      <c r="W37" s="880"/>
      <c r="X37" s="880"/>
      <c r="Y37" s="880"/>
      <c r="Z37" s="880"/>
      <c r="AA37" s="880"/>
      <c r="AB37" s="880"/>
      <c r="AC37" s="880"/>
      <c r="AD37" s="908"/>
      <c r="AG37" s="98"/>
      <c r="AH37" s="98"/>
      <c r="AI37" s="98"/>
      <c r="AJ37" s="98"/>
      <c r="AK37" s="98"/>
      <c r="AL37" s="98"/>
      <c r="AM37" s="98"/>
      <c r="AN37" s="98"/>
      <c r="AO37" s="98"/>
    </row>
    <row r="38" spans="1:41" ht="112.5" customHeight="1">
      <c r="A38" s="970" t="s">
        <v>499</v>
      </c>
      <c r="B38" s="972">
        <v>0.05</v>
      </c>
      <c r="C38" s="284" t="s">
        <v>9</v>
      </c>
      <c r="D38" s="331">
        <v>0.03</v>
      </c>
      <c r="E38" s="331">
        <v>0.08</v>
      </c>
      <c r="F38" s="331">
        <v>0.1</v>
      </c>
      <c r="G38" s="331">
        <v>0.1</v>
      </c>
      <c r="H38" s="331">
        <v>0.08</v>
      </c>
      <c r="I38" s="331">
        <v>0.08</v>
      </c>
      <c r="J38" s="331">
        <v>0.1</v>
      </c>
      <c r="K38" s="331">
        <v>0.1</v>
      </c>
      <c r="L38" s="331">
        <v>0.08</v>
      </c>
      <c r="M38" s="331">
        <v>0.08</v>
      </c>
      <c r="N38" s="331">
        <v>0.08</v>
      </c>
      <c r="O38" s="331">
        <v>0.09</v>
      </c>
      <c r="P38" s="286">
        <f aca="true" t="shared" si="1" ref="P38:P43">SUM(D38:O38)</f>
        <v>0.9999999999999999</v>
      </c>
      <c r="Q38" s="916" t="s">
        <v>857</v>
      </c>
      <c r="R38" s="932"/>
      <c r="S38" s="932"/>
      <c r="T38" s="932"/>
      <c r="U38" s="932"/>
      <c r="V38" s="932"/>
      <c r="W38" s="932"/>
      <c r="X38" s="932"/>
      <c r="Y38" s="932"/>
      <c r="Z38" s="932"/>
      <c r="AA38" s="932"/>
      <c r="AB38" s="932"/>
      <c r="AC38" s="932"/>
      <c r="AD38" s="933"/>
      <c r="AE38" s="287"/>
      <c r="AG38" s="102"/>
      <c r="AH38" s="102"/>
      <c r="AI38" s="102"/>
      <c r="AJ38" s="102"/>
      <c r="AK38" s="102"/>
      <c r="AL38" s="102"/>
      <c r="AM38" s="102"/>
      <c r="AN38" s="102"/>
      <c r="AO38" s="102"/>
    </row>
    <row r="39" spans="1:31" ht="112.5" customHeight="1">
      <c r="A39" s="971"/>
      <c r="B39" s="973"/>
      <c r="C39" s="288" t="s">
        <v>10</v>
      </c>
      <c r="D39" s="104">
        <v>0.03</v>
      </c>
      <c r="E39" s="104">
        <v>0.08</v>
      </c>
      <c r="F39" s="104">
        <v>0.1</v>
      </c>
      <c r="G39" s="104">
        <v>0.09</v>
      </c>
      <c r="H39" s="104">
        <v>0.08</v>
      </c>
      <c r="I39" s="104"/>
      <c r="J39" s="104"/>
      <c r="K39" s="104"/>
      <c r="L39" s="104"/>
      <c r="M39" s="104"/>
      <c r="N39" s="104"/>
      <c r="O39" s="104"/>
      <c r="P39" s="289">
        <f t="shared" si="1"/>
        <v>0.38000000000000006</v>
      </c>
      <c r="Q39" s="974"/>
      <c r="R39" s="975"/>
      <c r="S39" s="975"/>
      <c r="T39" s="975"/>
      <c r="U39" s="975"/>
      <c r="V39" s="975"/>
      <c r="W39" s="975"/>
      <c r="X39" s="975"/>
      <c r="Y39" s="975"/>
      <c r="Z39" s="975"/>
      <c r="AA39" s="975"/>
      <c r="AB39" s="975"/>
      <c r="AC39" s="975"/>
      <c r="AD39" s="976"/>
      <c r="AE39" s="287"/>
    </row>
    <row r="40" spans="1:31" ht="69" customHeight="1">
      <c r="A40" s="987" t="s">
        <v>629</v>
      </c>
      <c r="B40" s="988">
        <v>0.03</v>
      </c>
      <c r="C40" s="290" t="s">
        <v>9</v>
      </c>
      <c r="D40" s="332">
        <v>0.04</v>
      </c>
      <c r="E40" s="332">
        <v>0.19</v>
      </c>
      <c r="F40" s="332">
        <v>0.07</v>
      </c>
      <c r="G40" s="332">
        <v>0.04</v>
      </c>
      <c r="H40" s="332">
        <v>0.11</v>
      </c>
      <c r="I40" s="332">
        <v>0</v>
      </c>
      <c r="J40" s="332">
        <v>0.09</v>
      </c>
      <c r="K40" s="332">
        <v>0.09</v>
      </c>
      <c r="L40" s="332">
        <v>0.04</v>
      </c>
      <c r="M40" s="332">
        <v>0.13</v>
      </c>
      <c r="N40" s="332">
        <v>0.09</v>
      </c>
      <c r="O40" s="332">
        <v>0.11</v>
      </c>
      <c r="P40" s="289">
        <f t="shared" si="1"/>
        <v>1</v>
      </c>
      <c r="Q40" s="989" t="s">
        <v>856</v>
      </c>
      <c r="R40" s="990"/>
      <c r="S40" s="990"/>
      <c r="T40" s="990"/>
      <c r="U40" s="990"/>
      <c r="V40" s="990"/>
      <c r="W40" s="990"/>
      <c r="X40" s="990"/>
      <c r="Y40" s="990"/>
      <c r="Z40" s="990"/>
      <c r="AA40" s="990"/>
      <c r="AB40" s="990"/>
      <c r="AC40" s="990"/>
      <c r="AD40" s="991"/>
      <c r="AE40" s="287"/>
    </row>
    <row r="41" spans="1:31" ht="69" customHeight="1">
      <c r="A41" s="970"/>
      <c r="B41" s="973"/>
      <c r="C41" s="288" t="s">
        <v>10</v>
      </c>
      <c r="D41" s="104">
        <v>0.07</v>
      </c>
      <c r="E41" s="104">
        <v>0.16</v>
      </c>
      <c r="F41" s="104">
        <v>0.05</v>
      </c>
      <c r="G41" s="104">
        <v>0.04</v>
      </c>
      <c r="H41" s="104">
        <v>0.11</v>
      </c>
      <c r="I41" s="104"/>
      <c r="J41" s="104"/>
      <c r="K41" s="104"/>
      <c r="L41" s="108"/>
      <c r="M41" s="108"/>
      <c r="N41" s="108"/>
      <c r="O41" s="108"/>
      <c r="P41" s="289">
        <f t="shared" si="1"/>
        <v>0.43</v>
      </c>
      <c r="Q41" s="992"/>
      <c r="R41" s="993"/>
      <c r="S41" s="993"/>
      <c r="T41" s="993"/>
      <c r="U41" s="993"/>
      <c r="V41" s="993"/>
      <c r="W41" s="993"/>
      <c r="X41" s="993"/>
      <c r="Y41" s="993"/>
      <c r="Z41" s="993"/>
      <c r="AA41" s="993"/>
      <c r="AB41" s="993"/>
      <c r="AC41" s="993"/>
      <c r="AD41" s="994"/>
      <c r="AE41" s="287"/>
    </row>
    <row r="42" spans="1:31" ht="107.25" customHeight="1" thickBot="1">
      <c r="A42" s="961" t="s">
        <v>630</v>
      </c>
      <c r="B42" s="963">
        <v>0.05</v>
      </c>
      <c r="C42" s="290" t="s">
        <v>9</v>
      </c>
      <c r="D42" s="107">
        <v>0.09</v>
      </c>
      <c r="E42" s="107">
        <v>0.08</v>
      </c>
      <c r="F42" s="107">
        <v>0.08</v>
      </c>
      <c r="G42" s="107">
        <v>0.09</v>
      </c>
      <c r="H42" s="107">
        <v>0.08</v>
      </c>
      <c r="I42" s="107">
        <v>0.08</v>
      </c>
      <c r="J42" s="107">
        <v>0.09</v>
      </c>
      <c r="K42" s="107">
        <v>0.08</v>
      </c>
      <c r="L42" s="107">
        <v>0.08</v>
      </c>
      <c r="M42" s="107">
        <v>0.09</v>
      </c>
      <c r="N42" s="107">
        <v>0.08</v>
      </c>
      <c r="O42" s="107">
        <v>0.08</v>
      </c>
      <c r="P42" s="333">
        <f t="shared" si="1"/>
        <v>0.9999999999999998</v>
      </c>
      <c r="Q42" s="964" t="s">
        <v>862</v>
      </c>
      <c r="R42" s="965"/>
      <c r="S42" s="965"/>
      <c r="T42" s="965"/>
      <c r="U42" s="965"/>
      <c r="V42" s="965"/>
      <c r="W42" s="965"/>
      <c r="X42" s="965"/>
      <c r="Y42" s="965"/>
      <c r="Z42" s="965"/>
      <c r="AA42" s="965"/>
      <c r="AB42" s="965"/>
      <c r="AC42" s="965"/>
      <c r="AD42" s="966"/>
      <c r="AE42" s="287"/>
    </row>
    <row r="43" spans="1:31" ht="107.25" customHeight="1" thickBot="1">
      <c r="A43" s="962"/>
      <c r="B43" s="923"/>
      <c r="C43" s="334" t="s">
        <v>10</v>
      </c>
      <c r="D43" s="335">
        <v>0.09</v>
      </c>
      <c r="E43" s="335">
        <v>0.08</v>
      </c>
      <c r="F43" s="335">
        <v>0.08</v>
      </c>
      <c r="G43" s="335">
        <v>0.09</v>
      </c>
      <c r="H43" s="335">
        <v>0.08</v>
      </c>
      <c r="I43" s="335"/>
      <c r="J43" s="335"/>
      <c r="K43" s="335"/>
      <c r="L43" s="336"/>
      <c r="M43" s="336"/>
      <c r="N43" s="336"/>
      <c r="O43" s="336"/>
      <c r="P43" s="337">
        <f t="shared" si="1"/>
        <v>0.42</v>
      </c>
      <c r="Q43" s="967"/>
      <c r="R43" s="968"/>
      <c r="S43" s="968"/>
      <c r="T43" s="968"/>
      <c r="U43" s="968"/>
      <c r="V43" s="968"/>
      <c r="W43" s="968"/>
      <c r="X43" s="968"/>
      <c r="Y43" s="968"/>
      <c r="Z43" s="968"/>
      <c r="AA43" s="968"/>
      <c r="AB43" s="968"/>
      <c r="AC43" s="968"/>
      <c r="AD43" s="969"/>
      <c r="AE43" s="287"/>
    </row>
  </sheetData>
  <sheetProtection/>
  <mergeCells count="79">
    <mergeCell ref="A1:A4"/>
    <mergeCell ref="B1:AA1"/>
    <mergeCell ref="AB1:AD1"/>
    <mergeCell ref="A40:A41"/>
    <mergeCell ref="B40:B41"/>
    <mergeCell ref="Q40:AD41"/>
    <mergeCell ref="I7:J9"/>
    <mergeCell ref="K7:L9"/>
    <mergeCell ref="M7:N7"/>
    <mergeCell ref="B2:AA2"/>
    <mergeCell ref="AB2:AD2"/>
    <mergeCell ref="B3:AA4"/>
    <mergeCell ref="AB3:AD3"/>
    <mergeCell ref="O7:P7"/>
    <mergeCell ref="M8:N8"/>
    <mergeCell ref="O8:P8"/>
    <mergeCell ref="AB4:AD4"/>
    <mergeCell ref="M9:N9"/>
    <mergeCell ref="O9:P9"/>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Q38:AD39"/>
    <mergeCell ref="W33:Z33"/>
    <mergeCell ref="AA33:AD33"/>
    <mergeCell ref="A34:A35"/>
    <mergeCell ref="B34:B35"/>
    <mergeCell ref="Q34:S35"/>
    <mergeCell ref="T34:V35"/>
    <mergeCell ref="W34:Z35"/>
    <mergeCell ref="AA34:AD35"/>
    <mergeCell ref="A42:A43"/>
    <mergeCell ref="B42:B43"/>
    <mergeCell ref="Q42:AD43"/>
    <mergeCell ref="A36:A37"/>
    <mergeCell ref="B36:B37"/>
    <mergeCell ref="C36:P36"/>
    <mergeCell ref="Q36:AD36"/>
    <mergeCell ref="Q37:AD37"/>
    <mergeCell ref="A38:A39"/>
    <mergeCell ref="B38:B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W34 AA34 Q34 Q38:AD43">
      <formula1>2000</formula1>
    </dataValidation>
  </dataValidations>
  <printOptions/>
  <pageMargins left="0.25" right="0.25" top="0.75" bottom="0.75" header="0.3" footer="0.3"/>
  <pageSetup fitToHeight="0" fitToWidth="1" horizontalDpi="600" verticalDpi="600" orientation="landscape" scale="22" r:id="rId4"/>
  <drawing r:id="rId3"/>
  <legacyDrawing r:id="rId2"/>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AO50"/>
  <sheetViews>
    <sheetView showGridLines="0" tabSelected="1" zoomScale="70" zoomScaleNormal="70" workbookViewId="0" topLeftCell="A1">
      <selection activeCell="C17" sqref="C17:Q17"/>
    </sheetView>
  </sheetViews>
  <sheetFormatPr defaultColWidth="9.140625" defaultRowHeight="15"/>
  <cols>
    <col min="1" max="1" width="40.00390625" style="246" customWidth="1"/>
    <col min="2" max="2" width="15.421875" style="246" customWidth="1"/>
    <col min="3" max="14" width="20.7109375" style="246" customWidth="1"/>
    <col min="15" max="15" width="16.140625" style="246" customWidth="1"/>
    <col min="16" max="16" width="18.140625" style="246" customWidth="1"/>
    <col min="17" max="22" width="31.8515625" style="246" customWidth="1"/>
    <col min="23"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338" customWidth="1"/>
    <col min="33" max="33" width="18.421875" style="338"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9.140625" style="246" customWidth="1"/>
  </cols>
  <sheetData>
    <row r="1" spans="1:30" ht="32.25" customHeight="1">
      <c r="A1" s="981"/>
      <c r="B1" s="984" t="s">
        <v>16</v>
      </c>
      <c r="C1" s="985"/>
      <c r="D1" s="985"/>
      <c r="E1" s="985"/>
      <c r="F1" s="985"/>
      <c r="G1" s="985"/>
      <c r="H1" s="985"/>
      <c r="I1" s="985"/>
      <c r="J1" s="985"/>
      <c r="K1" s="985"/>
      <c r="L1" s="985"/>
      <c r="M1" s="985"/>
      <c r="N1" s="985"/>
      <c r="O1" s="985"/>
      <c r="P1" s="985"/>
      <c r="Q1" s="985"/>
      <c r="R1" s="985"/>
      <c r="S1" s="985"/>
      <c r="T1" s="985"/>
      <c r="U1" s="985"/>
      <c r="V1" s="985"/>
      <c r="W1" s="985"/>
      <c r="X1" s="985"/>
      <c r="Y1" s="985"/>
      <c r="Z1" s="985"/>
      <c r="AA1" s="986"/>
      <c r="AB1" s="998" t="s">
        <v>18</v>
      </c>
      <c r="AC1" s="999"/>
      <c r="AD1" s="1000"/>
    </row>
    <row r="2" spans="1:30" ht="30.75" customHeight="1">
      <c r="A2" s="982"/>
      <c r="B2" s="995" t="s">
        <v>17</v>
      </c>
      <c r="C2" s="996"/>
      <c r="D2" s="996"/>
      <c r="E2" s="996"/>
      <c r="F2" s="996"/>
      <c r="G2" s="996"/>
      <c r="H2" s="996"/>
      <c r="I2" s="996"/>
      <c r="J2" s="996"/>
      <c r="K2" s="996"/>
      <c r="L2" s="996"/>
      <c r="M2" s="996"/>
      <c r="N2" s="996"/>
      <c r="O2" s="996"/>
      <c r="P2" s="996"/>
      <c r="Q2" s="996"/>
      <c r="R2" s="996"/>
      <c r="S2" s="996"/>
      <c r="T2" s="996"/>
      <c r="U2" s="996"/>
      <c r="V2" s="996"/>
      <c r="W2" s="996"/>
      <c r="X2" s="996"/>
      <c r="Y2" s="996"/>
      <c r="Z2" s="996"/>
      <c r="AA2" s="997"/>
      <c r="AB2" s="1001" t="s">
        <v>631</v>
      </c>
      <c r="AC2" s="1002"/>
      <c r="AD2" s="1003"/>
    </row>
    <row r="3" spans="1:30" ht="24" customHeight="1">
      <c r="A3" s="982"/>
      <c r="B3" s="841" t="s">
        <v>295</v>
      </c>
      <c r="C3" s="842"/>
      <c r="D3" s="842"/>
      <c r="E3" s="842"/>
      <c r="F3" s="842"/>
      <c r="G3" s="842"/>
      <c r="H3" s="842"/>
      <c r="I3" s="842"/>
      <c r="J3" s="842"/>
      <c r="K3" s="842"/>
      <c r="L3" s="842"/>
      <c r="M3" s="842"/>
      <c r="N3" s="842"/>
      <c r="O3" s="842"/>
      <c r="P3" s="842"/>
      <c r="Q3" s="842"/>
      <c r="R3" s="842"/>
      <c r="S3" s="842"/>
      <c r="T3" s="842"/>
      <c r="U3" s="842"/>
      <c r="V3" s="842"/>
      <c r="W3" s="842"/>
      <c r="X3" s="842"/>
      <c r="Y3" s="842"/>
      <c r="Z3" s="842"/>
      <c r="AA3" s="843"/>
      <c r="AB3" s="1001" t="s">
        <v>632</v>
      </c>
      <c r="AC3" s="1002"/>
      <c r="AD3" s="1003"/>
    </row>
    <row r="4" spans="1:30" ht="21.75" customHeight="1" thickBot="1">
      <c r="A4" s="983"/>
      <c r="B4" s="844"/>
      <c r="C4" s="845"/>
      <c r="D4" s="845"/>
      <c r="E4" s="845"/>
      <c r="F4" s="845"/>
      <c r="G4" s="845"/>
      <c r="H4" s="845"/>
      <c r="I4" s="845"/>
      <c r="J4" s="845"/>
      <c r="K4" s="845"/>
      <c r="L4" s="845"/>
      <c r="M4" s="845"/>
      <c r="N4" s="845"/>
      <c r="O4" s="845"/>
      <c r="P4" s="845"/>
      <c r="Q4" s="845"/>
      <c r="R4" s="845"/>
      <c r="S4" s="845"/>
      <c r="T4" s="845"/>
      <c r="U4" s="845"/>
      <c r="V4" s="845"/>
      <c r="W4" s="845"/>
      <c r="X4" s="845"/>
      <c r="Y4" s="845"/>
      <c r="Z4" s="845"/>
      <c r="AA4" s="846"/>
      <c r="AB4" s="705" t="s">
        <v>780</v>
      </c>
      <c r="AC4" s="706"/>
      <c r="AD4" s="707"/>
    </row>
    <row r="5" spans="1:30" ht="9" customHeight="1" thickBot="1">
      <c r="A5" s="249"/>
      <c r="B5" s="250"/>
      <c r="C5" s="251"/>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594" t="s">
        <v>293</v>
      </c>
      <c r="B7" s="595"/>
      <c r="C7" s="847" t="s">
        <v>43</v>
      </c>
      <c r="D7" s="594" t="s">
        <v>71</v>
      </c>
      <c r="E7" s="600"/>
      <c r="F7" s="600"/>
      <c r="G7" s="600"/>
      <c r="H7" s="595"/>
      <c r="I7" s="802">
        <v>45084</v>
      </c>
      <c r="J7" s="803"/>
      <c r="K7" s="594" t="s">
        <v>67</v>
      </c>
      <c r="L7" s="595"/>
      <c r="M7" s="808" t="s">
        <v>70</v>
      </c>
      <c r="N7" s="809"/>
      <c r="O7" s="828"/>
      <c r="P7" s="829"/>
      <c r="Q7" s="252"/>
      <c r="R7" s="252"/>
      <c r="S7" s="252"/>
      <c r="T7" s="252"/>
      <c r="U7" s="252"/>
      <c r="V7" s="252"/>
      <c r="W7" s="252"/>
      <c r="X7" s="252"/>
      <c r="Y7" s="252"/>
      <c r="Z7" s="253"/>
      <c r="AA7" s="252"/>
      <c r="AB7" s="252"/>
      <c r="AC7" s="258"/>
      <c r="AD7" s="259"/>
    </row>
    <row r="8" spans="1:30" ht="15" customHeight="1">
      <c r="A8" s="596"/>
      <c r="B8" s="597"/>
      <c r="C8" s="848"/>
      <c r="D8" s="596"/>
      <c r="E8" s="850"/>
      <c r="F8" s="850"/>
      <c r="G8" s="850"/>
      <c r="H8" s="597"/>
      <c r="I8" s="804"/>
      <c r="J8" s="805"/>
      <c r="K8" s="596"/>
      <c r="L8" s="597"/>
      <c r="M8" s="830" t="s">
        <v>68</v>
      </c>
      <c r="N8" s="831"/>
      <c r="O8" s="832"/>
      <c r="P8" s="833"/>
      <c r="Q8" s="252"/>
      <c r="R8" s="252"/>
      <c r="S8" s="252"/>
      <c r="T8" s="252"/>
      <c r="U8" s="252"/>
      <c r="V8" s="252"/>
      <c r="W8" s="252"/>
      <c r="X8" s="252"/>
      <c r="Y8" s="252"/>
      <c r="Z8" s="253"/>
      <c r="AA8" s="252"/>
      <c r="AB8" s="252"/>
      <c r="AC8" s="258"/>
      <c r="AD8" s="259"/>
    </row>
    <row r="9" spans="1:30" ht="15.75" customHeight="1" thickBot="1">
      <c r="A9" s="598"/>
      <c r="B9" s="599"/>
      <c r="C9" s="849"/>
      <c r="D9" s="598"/>
      <c r="E9" s="602"/>
      <c r="F9" s="602"/>
      <c r="G9" s="602"/>
      <c r="H9" s="599"/>
      <c r="I9" s="806"/>
      <c r="J9" s="807"/>
      <c r="K9" s="598"/>
      <c r="L9" s="599"/>
      <c r="M9" s="834" t="s">
        <v>69</v>
      </c>
      <c r="N9" s="835"/>
      <c r="O9" s="836" t="s">
        <v>425</v>
      </c>
      <c r="P9" s="837"/>
      <c r="Q9" s="252"/>
      <c r="R9" s="252"/>
      <c r="S9" s="252"/>
      <c r="T9" s="252"/>
      <c r="U9" s="252"/>
      <c r="V9" s="252"/>
      <c r="W9" s="252"/>
      <c r="X9" s="252"/>
      <c r="Y9" s="252"/>
      <c r="Z9" s="253"/>
      <c r="AA9" s="252"/>
      <c r="AB9" s="252"/>
      <c r="AC9" s="258"/>
      <c r="AD9" s="259"/>
    </row>
    <row r="10" spans="1:33"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c r="AF10" s="339"/>
      <c r="AG10" s="339"/>
    </row>
    <row r="11" spans="1:30" ht="15" customHeight="1">
      <c r="A11" s="594" t="s">
        <v>0</v>
      </c>
      <c r="B11" s="595"/>
      <c r="C11" s="838" t="s">
        <v>497</v>
      </c>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40"/>
    </row>
    <row r="12" spans="1:30" ht="15" customHeight="1">
      <c r="A12" s="596"/>
      <c r="B12" s="597"/>
      <c r="C12" s="841"/>
      <c r="D12" s="842"/>
      <c r="E12" s="842"/>
      <c r="F12" s="842"/>
      <c r="G12" s="842"/>
      <c r="H12" s="842"/>
      <c r="I12" s="842"/>
      <c r="J12" s="842"/>
      <c r="K12" s="842"/>
      <c r="L12" s="842"/>
      <c r="M12" s="842"/>
      <c r="N12" s="842"/>
      <c r="O12" s="842"/>
      <c r="P12" s="842"/>
      <c r="Q12" s="842"/>
      <c r="R12" s="842"/>
      <c r="S12" s="842"/>
      <c r="T12" s="842"/>
      <c r="U12" s="842"/>
      <c r="V12" s="842"/>
      <c r="W12" s="842"/>
      <c r="X12" s="842"/>
      <c r="Y12" s="842"/>
      <c r="Z12" s="842"/>
      <c r="AA12" s="842"/>
      <c r="AB12" s="842"/>
      <c r="AC12" s="842"/>
      <c r="AD12" s="843"/>
    </row>
    <row r="13" spans="1:30" ht="15" customHeight="1" thickBot="1">
      <c r="A13" s="598"/>
      <c r="B13" s="599"/>
      <c r="C13" s="844"/>
      <c r="D13" s="845"/>
      <c r="E13" s="845"/>
      <c r="F13" s="845"/>
      <c r="G13" s="845"/>
      <c r="H13" s="845"/>
      <c r="I13" s="845"/>
      <c r="J13" s="845"/>
      <c r="K13" s="845"/>
      <c r="L13" s="845"/>
      <c r="M13" s="845"/>
      <c r="N13" s="845"/>
      <c r="O13" s="845"/>
      <c r="P13" s="845"/>
      <c r="Q13" s="845"/>
      <c r="R13" s="845"/>
      <c r="S13" s="845"/>
      <c r="T13" s="845"/>
      <c r="U13" s="845"/>
      <c r="V13" s="845"/>
      <c r="W13" s="845"/>
      <c r="X13" s="845"/>
      <c r="Y13" s="845"/>
      <c r="Z13" s="845"/>
      <c r="AA13" s="845"/>
      <c r="AB13" s="845"/>
      <c r="AC13" s="845"/>
      <c r="AD13" s="846"/>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564" t="s">
        <v>77</v>
      </c>
      <c r="B15" s="565"/>
      <c r="C15" s="851" t="s">
        <v>426</v>
      </c>
      <c r="D15" s="852"/>
      <c r="E15" s="852"/>
      <c r="F15" s="852"/>
      <c r="G15" s="852"/>
      <c r="H15" s="852"/>
      <c r="I15" s="852"/>
      <c r="J15" s="852"/>
      <c r="K15" s="853"/>
      <c r="L15" s="558" t="s">
        <v>73</v>
      </c>
      <c r="M15" s="634"/>
      <c r="N15" s="634"/>
      <c r="O15" s="634"/>
      <c r="P15" s="634"/>
      <c r="Q15" s="559"/>
      <c r="R15" s="851" t="s">
        <v>622</v>
      </c>
      <c r="S15" s="852"/>
      <c r="T15" s="852"/>
      <c r="U15" s="852"/>
      <c r="V15" s="852"/>
      <c r="W15" s="852"/>
      <c r="X15" s="853"/>
      <c r="Y15" s="558" t="s">
        <v>72</v>
      </c>
      <c r="Z15" s="559"/>
      <c r="AA15" s="851" t="s">
        <v>623</v>
      </c>
      <c r="AB15" s="852"/>
      <c r="AC15" s="852"/>
      <c r="AD15" s="853"/>
    </row>
    <row r="16" spans="1:30" ht="9" customHeight="1" thickBot="1">
      <c r="A16" s="257"/>
      <c r="B16" s="252"/>
      <c r="C16" s="857"/>
      <c r="D16" s="857"/>
      <c r="E16" s="857"/>
      <c r="F16" s="857"/>
      <c r="G16" s="857"/>
      <c r="H16" s="857"/>
      <c r="I16" s="857"/>
      <c r="J16" s="857"/>
      <c r="K16" s="857"/>
      <c r="L16" s="857"/>
      <c r="M16" s="857"/>
      <c r="N16" s="857"/>
      <c r="O16" s="857"/>
      <c r="P16" s="857"/>
      <c r="Q16" s="857"/>
      <c r="R16" s="857"/>
      <c r="S16" s="857"/>
      <c r="T16" s="857"/>
      <c r="U16" s="857"/>
      <c r="V16" s="857"/>
      <c r="W16" s="857"/>
      <c r="X16" s="857"/>
      <c r="Y16" s="857"/>
      <c r="Z16" s="857"/>
      <c r="AA16" s="857"/>
      <c r="AB16" s="857"/>
      <c r="AC16" s="271"/>
      <c r="AD16" s="272"/>
    </row>
    <row r="17" spans="1:33" s="273" customFormat="1" ht="37.5" customHeight="1" thickBot="1">
      <c r="A17" s="564" t="s">
        <v>79</v>
      </c>
      <c r="B17" s="565"/>
      <c r="C17" s="858" t="s">
        <v>633</v>
      </c>
      <c r="D17" s="859"/>
      <c r="E17" s="859"/>
      <c r="F17" s="859"/>
      <c r="G17" s="859"/>
      <c r="H17" s="859"/>
      <c r="I17" s="859"/>
      <c r="J17" s="859"/>
      <c r="K17" s="859"/>
      <c r="L17" s="859"/>
      <c r="M17" s="859"/>
      <c r="N17" s="859"/>
      <c r="O17" s="859"/>
      <c r="P17" s="859"/>
      <c r="Q17" s="860"/>
      <c r="R17" s="558" t="s">
        <v>374</v>
      </c>
      <c r="S17" s="634"/>
      <c r="T17" s="634"/>
      <c r="U17" s="634"/>
      <c r="V17" s="559"/>
      <c r="W17" s="560">
        <v>0.6</v>
      </c>
      <c r="X17" s="561"/>
      <c r="Y17" s="634" t="s">
        <v>15</v>
      </c>
      <c r="Z17" s="634"/>
      <c r="AA17" s="634"/>
      <c r="AB17" s="559"/>
      <c r="AC17" s="861">
        <f>+VIGENCIA!D9</f>
        <v>0.08090862027924733</v>
      </c>
      <c r="AD17" s="862"/>
      <c r="AF17" s="340"/>
      <c r="AG17" s="340"/>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58" t="s">
        <v>1</v>
      </c>
      <c r="B19" s="63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559"/>
      <c r="AE19" s="275"/>
      <c r="AF19" s="341"/>
    </row>
    <row r="20" spans="1:32" ht="31.5" customHeight="1" thickBot="1">
      <c r="A20" s="276"/>
      <c r="B20" s="258"/>
      <c r="C20" s="662" t="s">
        <v>376</v>
      </c>
      <c r="D20" s="710"/>
      <c r="E20" s="710"/>
      <c r="F20" s="710"/>
      <c r="G20" s="710"/>
      <c r="H20" s="710"/>
      <c r="I20" s="710"/>
      <c r="J20" s="710"/>
      <c r="K20" s="710"/>
      <c r="L20" s="710"/>
      <c r="M20" s="710"/>
      <c r="N20" s="710"/>
      <c r="O20" s="710"/>
      <c r="P20" s="663"/>
      <c r="Q20" s="660" t="s">
        <v>377</v>
      </c>
      <c r="R20" s="863"/>
      <c r="S20" s="863"/>
      <c r="T20" s="863"/>
      <c r="U20" s="863"/>
      <c r="V20" s="863"/>
      <c r="W20" s="863"/>
      <c r="X20" s="863"/>
      <c r="Y20" s="863"/>
      <c r="Z20" s="863"/>
      <c r="AA20" s="863"/>
      <c r="AB20" s="863"/>
      <c r="AC20" s="863"/>
      <c r="AD20" s="661"/>
      <c r="AE20" s="275"/>
      <c r="AF20" s="341"/>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341"/>
    </row>
    <row r="22" spans="1:33" ht="31.5" customHeight="1">
      <c r="A22" s="864" t="s">
        <v>378</v>
      </c>
      <c r="B22" s="865"/>
      <c r="C22" s="197">
        <f>+RESERVA!C8</f>
        <v>20783308</v>
      </c>
      <c r="D22" s="195"/>
      <c r="E22" s="195"/>
      <c r="F22" s="195"/>
      <c r="G22" s="195"/>
      <c r="H22" s="195"/>
      <c r="I22" s="195"/>
      <c r="J22" s="195"/>
      <c r="K22" s="195"/>
      <c r="L22" s="195"/>
      <c r="M22" s="195"/>
      <c r="N22" s="195"/>
      <c r="O22" s="195"/>
      <c r="P22" s="198"/>
      <c r="Q22" s="197">
        <v>803360566</v>
      </c>
      <c r="R22" s="195"/>
      <c r="S22" s="195">
        <v>77423500</v>
      </c>
      <c r="T22" s="195">
        <v>32000000</v>
      </c>
      <c r="U22" s="195"/>
      <c r="V22" s="195">
        <v>15000000</v>
      </c>
      <c r="W22" s="195"/>
      <c r="X22" s="195">
        <v>10000000</v>
      </c>
      <c r="Y22" s="195"/>
      <c r="Z22" s="195"/>
      <c r="AA22" s="195"/>
      <c r="AB22" s="342"/>
      <c r="AC22" s="195">
        <f>SUM(Q22:AB22)</f>
        <v>937784066</v>
      </c>
      <c r="AD22" s="202"/>
      <c r="AE22" s="4"/>
      <c r="AF22" s="339"/>
      <c r="AG22" s="343"/>
    </row>
    <row r="23" spans="1:32" ht="31.5" customHeight="1">
      <c r="A23" s="866" t="s">
        <v>379</v>
      </c>
      <c r="B23" s="867"/>
      <c r="C23" s="192"/>
      <c r="D23" s="191"/>
      <c r="E23" s="191"/>
      <c r="F23" s="191"/>
      <c r="G23" s="191"/>
      <c r="H23" s="191"/>
      <c r="I23" s="191"/>
      <c r="J23" s="191"/>
      <c r="K23" s="191"/>
      <c r="L23" s="191"/>
      <c r="M23" s="191"/>
      <c r="N23" s="191"/>
      <c r="O23" s="191"/>
      <c r="P23" s="211"/>
      <c r="Q23" s="192">
        <f>+VIGENCIA!D18</f>
        <v>582044581</v>
      </c>
      <c r="R23" s="344">
        <f>+VIGENCIA!F18</f>
        <v>67850000</v>
      </c>
      <c r="S23" s="344">
        <f>+VIGENCIA!H18</f>
        <v>65899202</v>
      </c>
      <c r="T23" s="191">
        <f>+VIGENCIA!J18</f>
        <v>-4080000</v>
      </c>
      <c r="U23" s="191">
        <f>+VIGENCIA!L18</f>
        <v>-15686667</v>
      </c>
      <c r="V23" s="344"/>
      <c r="W23" s="191"/>
      <c r="X23" s="191"/>
      <c r="Y23" s="191"/>
      <c r="Z23" s="191"/>
      <c r="AA23" s="191"/>
      <c r="AB23" s="344"/>
      <c r="AC23" s="195">
        <f>SUM(Q23:AB23)</f>
        <v>696027116</v>
      </c>
      <c r="AD23" s="200">
        <f>+AC23/AC22</f>
        <v>0.7422040331403967</v>
      </c>
      <c r="AE23" s="4"/>
      <c r="AF23" s="341"/>
    </row>
    <row r="24" spans="1:32" ht="31.5" customHeight="1">
      <c r="A24" s="866" t="s">
        <v>380</v>
      </c>
      <c r="B24" s="867"/>
      <c r="C24" s="192">
        <v>10423312</v>
      </c>
      <c r="D24" s="191">
        <f>8615673-22323</f>
        <v>8593350</v>
      </c>
      <c r="E24" s="191">
        <v>1744323</v>
      </c>
      <c r="F24" s="191">
        <v>0</v>
      </c>
      <c r="G24" s="191"/>
      <c r="H24" s="191"/>
      <c r="I24" s="191"/>
      <c r="J24" s="191"/>
      <c r="K24" s="191"/>
      <c r="L24" s="191"/>
      <c r="M24" s="191"/>
      <c r="N24" s="191"/>
      <c r="O24" s="191">
        <f>SUM(C24:N24)</f>
        <v>20760985</v>
      </c>
      <c r="P24" s="196"/>
      <c r="Q24" s="192"/>
      <c r="R24" s="191">
        <v>52840622</v>
      </c>
      <c r="S24" s="191">
        <v>71883977</v>
      </c>
      <c r="T24" s="191">
        <v>71883977</v>
      </c>
      <c r="U24" s="191">
        <v>106883978</v>
      </c>
      <c r="V24" s="344">
        <v>71883979</v>
      </c>
      <c r="W24" s="191">
        <v>92883980</v>
      </c>
      <c r="X24" s="191">
        <v>71883981</v>
      </c>
      <c r="Y24" s="191">
        <v>71883981</v>
      </c>
      <c r="Z24" s="191">
        <v>71883981</v>
      </c>
      <c r="AA24" s="191">
        <v>71883981</v>
      </c>
      <c r="AB24" s="344">
        <v>181987629</v>
      </c>
      <c r="AC24" s="195">
        <f>SUM(Q24:AB24)</f>
        <v>937784066</v>
      </c>
      <c r="AD24" s="200"/>
      <c r="AE24" s="4"/>
      <c r="AF24" s="341"/>
    </row>
    <row r="25" spans="1:32" ht="31.5" customHeight="1" thickBot="1">
      <c r="A25" s="868" t="s">
        <v>381</v>
      </c>
      <c r="B25" s="869"/>
      <c r="C25" s="193">
        <f>+RESERVA!E16</f>
        <v>10423312</v>
      </c>
      <c r="D25" s="194">
        <f>+RESERVA!G16</f>
        <v>0</v>
      </c>
      <c r="E25" s="194">
        <f>+RESERVA!I16</f>
        <v>0</v>
      </c>
      <c r="F25" s="194">
        <v>0</v>
      </c>
      <c r="G25" s="194">
        <f>+RESERVA!M16</f>
        <v>6489000</v>
      </c>
      <c r="H25" s="194"/>
      <c r="I25" s="194"/>
      <c r="J25" s="194"/>
      <c r="K25" s="194"/>
      <c r="L25" s="194"/>
      <c r="M25" s="194"/>
      <c r="N25" s="194"/>
      <c r="O25" s="194">
        <f>SUM(C25:N25)</f>
        <v>16912312</v>
      </c>
      <c r="P25" s="470">
        <f>+O25/O24</f>
        <v>0.8146199228986486</v>
      </c>
      <c r="Q25" s="193">
        <f>+VIGENCIA!E18</f>
        <v>0</v>
      </c>
      <c r="R25" s="345">
        <f>+VIGENCIA!G18</f>
        <v>24978180</v>
      </c>
      <c r="S25" s="345">
        <f>+VIGENCIA!I18</f>
        <v>60172312</v>
      </c>
      <c r="T25" s="194">
        <f>+VIGENCIA!K18</f>
        <v>65752312</v>
      </c>
      <c r="U25" s="194">
        <f>+VIGENCIA!M18</f>
        <v>70632312</v>
      </c>
      <c r="V25" s="345"/>
      <c r="W25" s="194"/>
      <c r="X25" s="194"/>
      <c r="Y25" s="194"/>
      <c r="Z25" s="194"/>
      <c r="AA25" s="194"/>
      <c r="AB25" s="345"/>
      <c r="AC25" s="194">
        <f>SUM(Q25:AB25)</f>
        <v>221535116</v>
      </c>
      <c r="AD25" s="201">
        <f>+AC25/AC24</f>
        <v>0.2362325443904482</v>
      </c>
      <c r="AE25" s="4"/>
      <c r="AF25" s="341"/>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870" t="s">
        <v>76</v>
      </c>
      <c r="B27" s="871"/>
      <c r="C27" s="872"/>
      <c r="D27" s="872"/>
      <c r="E27" s="872"/>
      <c r="F27" s="872"/>
      <c r="G27" s="872"/>
      <c r="H27" s="872"/>
      <c r="I27" s="872"/>
      <c r="J27" s="872"/>
      <c r="K27" s="872"/>
      <c r="L27" s="872"/>
      <c r="M27" s="872"/>
      <c r="N27" s="872"/>
      <c r="O27" s="872"/>
      <c r="P27" s="872"/>
      <c r="Q27" s="872"/>
      <c r="R27" s="872"/>
      <c r="S27" s="872"/>
      <c r="T27" s="872"/>
      <c r="U27" s="872"/>
      <c r="V27" s="872"/>
      <c r="W27" s="872"/>
      <c r="X27" s="872"/>
      <c r="Y27" s="872"/>
      <c r="Z27" s="872"/>
      <c r="AA27" s="872"/>
      <c r="AB27" s="872"/>
      <c r="AC27" s="872"/>
      <c r="AD27" s="873"/>
    </row>
    <row r="28" spans="1:30" ht="15" customHeight="1">
      <c r="A28" s="874" t="s">
        <v>189</v>
      </c>
      <c r="B28" s="876" t="s">
        <v>6</v>
      </c>
      <c r="C28" s="877"/>
      <c r="D28" s="867" t="s">
        <v>398</v>
      </c>
      <c r="E28" s="880"/>
      <c r="F28" s="880"/>
      <c r="G28" s="880"/>
      <c r="H28" s="880"/>
      <c r="I28" s="880"/>
      <c r="J28" s="880"/>
      <c r="K28" s="880"/>
      <c r="L28" s="880"/>
      <c r="M28" s="880"/>
      <c r="N28" s="880"/>
      <c r="O28" s="881"/>
      <c r="P28" s="882" t="s">
        <v>8</v>
      </c>
      <c r="Q28" s="882" t="s">
        <v>84</v>
      </c>
      <c r="R28" s="882"/>
      <c r="S28" s="882"/>
      <c r="T28" s="882"/>
      <c r="U28" s="882"/>
      <c r="V28" s="882"/>
      <c r="W28" s="882"/>
      <c r="X28" s="882"/>
      <c r="Y28" s="882"/>
      <c r="Z28" s="882"/>
      <c r="AA28" s="882"/>
      <c r="AB28" s="882"/>
      <c r="AC28" s="882"/>
      <c r="AD28" s="883"/>
    </row>
    <row r="29" spans="1:30" ht="27" customHeight="1">
      <c r="A29" s="875"/>
      <c r="B29" s="878"/>
      <c r="C29" s="879"/>
      <c r="D29" s="281" t="s">
        <v>39</v>
      </c>
      <c r="E29" s="281" t="s">
        <v>40</v>
      </c>
      <c r="F29" s="281" t="s">
        <v>41</v>
      </c>
      <c r="G29" s="281" t="s">
        <v>42</v>
      </c>
      <c r="H29" s="281" t="s">
        <v>43</v>
      </c>
      <c r="I29" s="281" t="s">
        <v>44</v>
      </c>
      <c r="J29" s="281" t="s">
        <v>45</v>
      </c>
      <c r="K29" s="281" t="s">
        <v>46</v>
      </c>
      <c r="L29" s="281" t="s">
        <v>47</v>
      </c>
      <c r="M29" s="281" t="s">
        <v>48</v>
      </c>
      <c r="N29" s="281" t="s">
        <v>49</v>
      </c>
      <c r="O29" s="281" t="s">
        <v>50</v>
      </c>
      <c r="P29" s="881"/>
      <c r="Q29" s="882"/>
      <c r="R29" s="882"/>
      <c r="S29" s="882"/>
      <c r="T29" s="882"/>
      <c r="U29" s="882"/>
      <c r="V29" s="882"/>
      <c r="W29" s="882"/>
      <c r="X29" s="882"/>
      <c r="Y29" s="882"/>
      <c r="Z29" s="882"/>
      <c r="AA29" s="882"/>
      <c r="AB29" s="882"/>
      <c r="AC29" s="882"/>
      <c r="AD29" s="883"/>
    </row>
    <row r="30" spans="1:30" ht="61.5" customHeight="1" thickBot="1">
      <c r="A30" s="330" t="str">
        <f>C17</f>
        <v>Ejecutar al 90% la implementación de la Política de Gestión Documental institucional</v>
      </c>
      <c r="B30" s="884" t="s">
        <v>450</v>
      </c>
      <c r="C30" s="885"/>
      <c r="D30" s="283" t="s">
        <v>450</v>
      </c>
      <c r="E30" s="283" t="s">
        <v>450</v>
      </c>
      <c r="F30" s="283" t="s">
        <v>450</v>
      </c>
      <c r="G30" s="283" t="s">
        <v>450</v>
      </c>
      <c r="H30" s="283" t="s">
        <v>450</v>
      </c>
      <c r="I30" s="283" t="s">
        <v>450</v>
      </c>
      <c r="J30" s="283" t="s">
        <v>450</v>
      </c>
      <c r="K30" s="283" t="s">
        <v>450</v>
      </c>
      <c r="L30" s="283" t="s">
        <v>450</v>
      </c>
      <c r="M30" s="283" t="s">
        <v>450</v>
      </c>
      <c r="N30" s="283" t="s">
        <v>450</v>
      </c>
      <c r="O30" s="283" t="s">
        <v>450</v>
      </c>
      <c r="P30" s="89">
        <f>SUM(D30:O30)</f>
        <v>0</v>
      </c>
      <c r="Q30" s="886"/>
      <c r="R30" s="886"/>
      <c r="S30" s="886"/>
      <c r="T30" s="886"/>
      <c r="U30" s="886"/>
      <c r="V30" s="886"/>
      <c r="W30" s="886"/>
      <c r="X30" s="886"/>
      <c r="Y30" s="886"/>
      <c r="Z30" s="886"/>
      <c r="AA30" s="886"/>
      <c r="AB30" s="886"/>
      <c r="AC30" s="886"/>
      <c r="AD30" s="887"/>
    </row>
    <row r="31" spans="1:30" ht="45" customHeight="1">
      <c r="A31" s="822" t="s">
        <v>292</v>
      </c>
      <c r="B31" s="823"/>
      <c r="C31" s="823"/>
      <c r="D31" s="823"/>
      <c r="E31" s="823"/>
      <c r="F31" s="823"/>
      <c r="G31" s="823"/>
      <c r="H31" s="823"/>
      <c r="I31" s="823"/>
      <c r="J31" s="823"/>
      <c r="K31" s="823"/>
      <c r="L31" s="823"/>
      <c r="M31" s="823"/>
      <c r="N31" s="823"/>
      <c r="O31" s="823"/>
      <c r="P31" s="823"/>
      <c r="Q31" s="823"/>
      <c r="R31" s="823"/>
      <c r="S31" s="823"/>
      <c r="T31" s="823"/>
      <c r="U31" s="823"/>
      <c r="V31" s="823"/>
      <c r="W31" s="823"/>
      <c r="X31" s="823"/>
      <c r="Y31" s="823"/>
      <c r="Z31" s="823"/>
      <c r="AA31" s="823"/>
      <c r="AB31" s="823"/>
      <c r="AC31" s="823"/>
      <c r="AD31" s="824"/>
    </row>
    <row r="32" spans="1:41" ht="22.5" customHeight="1">
      <c r="A32" s="866" t="s">
        <v>190</v>
      </c>
      <c r="B32" s="882" t="s">
        <v>62</v>
      </c>
      <c r="C32" s="882" t="s">
        <v>6</v>
      </c>
      <c r="D32" s="882" t="s">
        <v>60</v>
      </c>
      <c r="E32" s="882"/>
      <c r="F32" s="882"/>
      <c r="G32" s="882"/>
      <c r="H32" s="882"/>
      <c r="I32" s="882"/>
      <c r="J32" s="882"/>
      <c r="K32" s="882"/>
      <c r="L32" s="882"/>
      <c r="M32" s="882"/>
      <c r="N32" s="882"/>
      <c r="O32" s="882"/>
      <c r="P32" s="882"/>
      <c r="Q32" s="882" t="s">
        <v>85</v>
      </c>
      <c r="R32" s="882"/>
      <c r="S32" s="882"/>
      <c r="T32" s="882"/>
      <c r="U32" s="882"/>
      <c r="V32" s="882"/>
      <c r="W32" s="882"/>
      <c r="X32" s="882"/>
      <c r="Y32" s="882"/>
      <c r="Z32" s="882"/>
      <c r="AA32" s="882"/>
      <c r="AB32" s="882"/>
      <c r="AC32" s="882"/>
      <c r="AD32" s="883"/>
      <c r="AH32" s="90"/>
      <c r="AI32" s="90"/>
      <c r="AJ32" s="90"/>
      <c r="AK32" s="90"/>
      <c r="AL32" s="90"/>
      <c r="AM32" s="90"/>
      <c r="AN32" s="90"/>
      <c r="AO32" s="90"/>
    </row>
    <row r="33" spans="1:41" ht="35.25" customHeight="1">
      <c r="A33" s="866"/>
      <c r="B33" s="882"/>
      <c r="C33" s="888"/>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867" t="s">
        <v>80</v>
      </c>
      <c r="R33" s="880"/>
      <c r="S33" s="881"/>
      <c r="T33" s="882" t="s">
        <v>406</v>
      </c>
      <c r="U33" s="882"/>
      <c r="V33" s="882"/>
      <c r="W33" s="878" t="s">
        <v>81</v>
      </c>
      <c r="X33" s="889"/>
      <c r="Y33" s="889"/>
      <c r="Z33" s="879"/>
      <c r="AA33" s="878" t="s">
        <v>82</v>
      </c>
      <c r="AB33" s="889"/>
      <c r="AC33" s="889"/>
      <c r="AD33" s="890"/>
      <c r="AH33" s="90"/>
      <c r="AI33" s="90"/>
      <c r="AJ33" s="90"/>
      <c r="AK33" s="90"/>
      <c r="AL33" s="90"/>
      <c r="AM33" s="90"/>
      <c r="AN33" s="90"/>
      <c r="AO33" s="90"/>
    </row>
    <row r="34" spans="1:41" ht="243" customHeight="1">
      <c r="A34" s="891" t="str">
        <f>A30</f>
        <v>Ejecutar al 90% la implementación de la Política de Gestión Documental institucional</v>
      </c>
      <c r="B34" s="944">
        <f>+AC17</f>
        <v>0.08090862027924733</v>
      </c>
      <c r="C34" s="284" t="s">
        <v>9</v>
      </c>
      <c r="D34" s="177">
        <v>0.6</v>
      </c>
      <c r="E34" s="177">
        <f>(((E38*($B$38/$B$34))+(E40*($B$40/$B$34))+(E42*($B$42/$B$34))+(E44*($B$44/$B$34))+(E46*($B$46/$B$34))))*($P$34-$D$34)</f>
        <v>0.0125</v>
      </c>
      <c r="F34" s="177">
        <f aca="true" t="shared" si="0" ref="F34:O34">(((F38*($B$38/$B$34))+(F40*($B$40/$B$34))+(F42*($B$42/$B$34))+(F44*($B$44/$B$34))+(F46*($B$46/$B$34))))*($P$34-$D$34)</f>
        <v>0.025</v>
      </c>
      <c r="G34" s="177">
        <f t="shared" si="0"/>
        <v>0.025</v>
      </c>
      <c r="H34" s="177">
        <f t="shared" si="0"/>
        <v>0.025</v>
      </c>
      <c r="I34" s="177">
        <f t="shared" si="0"/>
        <v>0.025</v>
      </c>
      <c r="J34" s="177">
        <f t="shared" si="0"/>
        <v>0.025</v>
      </c>
      <c r="K34" s="177">
        <f t="shared" si="0"/>
        <v>0.025</v>
      </c>
      <c r="L34" s="177">
        <f>(((L38*($B$38/$B$34))+(L40*($B$40/$B$34))+(L42*($B$42/$B$34))+(L44*($B$44/$B$34))+(L46*($B$46/$B$34))))*($P$34-$D$34)</f>
        <v>0.0275</v>
      </c>
      <c r="M34" s="177">
        <f t="shared" si="0"/>
        <v>0.025</v>
      </c>
      <c r="N34" s="177">
        <f t="shared" si="0"/>
        <v>0.022500000000000003</v>
      </c>
      <c r="O34" s="177">
        <f t="shared" si="0"/>
        <v>0.0125</v>
      </c>
      <c r="P34" s="177">
        <v>0.85</v>
      </c>
      <c r="Q34" s="1125" t="s">
        <v>876</v>
      </c>
      <c r="R34" s="1016"/>
      <c r="S34" s="1017"/>
      <c r="T34" s="1021" t="s">
        <v>877</v>
      </c>
      <c r="U34" s="1011"/>
      <c r="V34" s="1022"/>
      <c r="W34" s="1004" t="s">
        <v>855</v>
      </c>
      <c r="X34" s="1005"/>
      <c r="Y34" s="1005"/>
      <c r="Z34" s="1006"/>
      <c r="AA34" s="1010" t="s">
        <v>878</v>
      </c>
      <c r="AB34" s="1011"/>
      <c r="AC34" s="1011"/>
      <c r="AD34" s="1012"/>
      <c r="AE34" s="346"/>
      <c r="AH34" s="90"/>
      <c r="AI34" s="90"/>
      <c r="AJ34" s="90"/>
      <c r="AK34" s="90"/>
      <c r="AL34" s="90"/>
      <c r="AM34" s="90"/>
      <c r="AN34" s="90"/>
      <c r="AO34" s="90"/>
    </row>
    <row r="35" spans="1:41" ht="243" customHeight="1" thickBot="1">
      <c r="A35" s="892"/>
      <c r="B35" s="945"/>
      <c r="C35" s="285" t="s">
        <v>10</v>
      </c>
      <c r="D35" s="347">
        <v>0.6</v>
      </c>
      <c r="E35" s="347">
        <f>(((E39*($B$38/$B$34))+(E41*($B$40/$B$34))+(E43*($B$42/$B$34))+(E45*($B$44/$B$34))+(E47*($B$46/$B$34))))*($P$34-$D$35)</f>
        <v>0.0125</v>
      </c>
      <c r="F35" s="347">
        <f>(((F39*($B$38/$B$34))+(F41*($B$40/$B$34))+(F43*($B$42/$B$34))+(F45*($B$44/$B$34))+(F47*($B$46/$B$34))))*($P$34-$D$35)</f>
        <v>0.0205</v>
      </c>
      <c r="G35" s="347">
        <f>(((G39*($B$38/$B$34))+(G41*($B$40/$B$34))+(G43*($B$42/$B$34))+(G45*($B$44/$B$34))+(G47*($B$46/$B$34))))*($P$34-$D$35)</f>
        <v>0.025</v>
      </c>
      <c r="H35" s="347">
        <f>(((H39*($B$38/$B$34))+(H41*($B$40/$B$34))+(H43*($B$42/$B$34))+(H45*($B$44/$B$34))+(H47*($B$46/$B$34))))*($P$34-$D$35)</f>
        <v>0.029500000000000002</v>
      </c>
      <c r="I35" s="347"/>
      <c r="J35" s="347"/>
      <c r="K35" s="347"/>
      <c r="L35" s="347"/>
      <c r="M35" s="347"/>
      <c r="N35" s="347"/>
      <c r="O35" s="347"/>
      <c r="P35" s="178">
        <f>SUM(D35:O35)</f>
        <v>0.6874999999999999</v>
      </c>
      <c r="Q35" s="1018"/>
      <c r="R35" s="1019"/>
      <c r="S35" s="1020"/>
      <c r="T35" s="1023"/>
      <c r="U35" s="1024"/>
      <c r="V35" s="1025"/>
      <c r="W35" s="1007"/>
      <c r="X35" s="1008"/>
      <c r="Y35" s="1008"/>
      <c r="Z35" s="1009"/>
      <c r="AA35" s="1013"/>
      <c r="AB35" s="1014"/>
      <c r="AC35" s="1014"/>
      <c r="AD35" s="1015"/>
      <c r="AE35" s="348"/>
      <c r="AF35" s="343"/>
      <c r="AH35" s="90"/>
      <c r="AI35" s="90"/>
      <c r="AJ35" s="90"/>
      <c r="AK35" s="90"/>
      <c r="AL35" s="90"/>
      <c r="AM35" s="90"/>
      <c r="AN35" s="90"/>
      <c r="AO35" s="90"/>
    </row>
    <row r="36" spans="1:41" ht="25.5" customHeight="1">
      <c r="A36" s="864" t="s">
        <v>191</v>
      </c>
      <c r="B36" s="903" t="s">
        <v>61</v>
      </c>
      <c r="C36" s="905" t="s">
        <v>11</v>
      </c>
      <c r="D36" s="905"/>
      <c r="E36" s="905"/>
      <c r="F36" s="905"/>
      <c r="G36" s="905"/>
      <c r="H36" s="905"/>
      <c r="I36" s="905"/>
      <c r="J36" s="905"/>
      <c r="K36" s="905"/>
      <c r="L36" s="905"/>
      <c r="M36" s="905"/>
      <c r="N36" s="905"/>
      <c r="O36" s="905"/>
      <c r="P36" s="905"/>
      <c r="Q36" s="865" t="s">
        <v>78</v>
      </c>
      <c r="R36" s="906"/>
      <c r="S36" s="906"/>
      <c r="T36" s="906"/>
      <c r="U36" s="906"/>
      <c r="V36" s="906"/>
      <c r="W36" s="906"/>
      <c r="X36" s="906"/>
      <c r="Y36" s="906"/>
      <c r="Z36" s="906"/>
      <c r="AA36" s="906"/>
      <c r="AB36" s="906"/>
      <c r="AC36" s="906"/>
      <c r="AD36" s="907"/>
      <c r="AH36" s="90"/>
      <c r="AI36" s="90"/>
      <c r="AJ36" s="90"/>
      <c r="AK36" s="90"/>
      <c r="AL36" s="90"/>
      <c r="AM36" s="90"/>
      <c r="AN36" s="90"/>
      <c r="AO36" s="90"/>
    </row>
    <row r="37" spans="1:41" ht="25.5" customHeight="1">
      <c r="A37" s="866"/>
      <c r="B37" s="904"/>
      <c r="C37" s="281" t="s">
        <v>12</v>
      </c>
      <c r="D37" s="281" t="s">
        <v>36</v>
      </c>
      <c r="E37" s="281" t="s">
        <v>37</v>
      </c>
      <c r="F37" s="281" t="s">
        <v>38</v>
      </c>
      <c r="G37" s="281" t="s">
        <v>51</v>
      </c>
      <c r="H37" s="281" t="s">
        <v>52</v>
      </c>
      <c r="I37" s="281" t="s">
        <v>53</v>
      </c>
      <c r="J37" s="281" t="s">
        <v>54</v>
      </c>
      <c r="K37" s="281" t="s">
        <v>55</v>
      </c>
      <c r="L37" s="281" t="s">
        <v>56</v>
      </c>
      <c r="M37" s="281" t="s">
        <v>57</v>
      </c>
      <c r="N37" s="281" t="s">
        <v>58</v>
      </c>
      <c r="O37" s="281" t="s">
        <v>59</v>
      </c>
      <c r="P37" s="281" t="s">
        <v>63</v>
      </c>
      <c r="Q37" s="867" t="s">
        <v>83</v>
      </c>
      <c r="R37" s="880"/>
      <c r="S37" s="880"/>
      <c r="T37" s="880"/>
      <c r="U37" s="880"/>
      <c r="V37" s="880"/>
      <c r="W37" s="880"/>
      <c r="X37" s="880"/>
      <c r="Y37" s="880"/>
      <c r="Z37" s="880"/>
      <c r="AA37" s="880"/>
      <c r="AB37" s="880"/>
      <c r="AC37" s="880"/>
      <c r="AD37" s="908"/>
      <c r="AG37" s="349"/>
      <c r="AH37" s="98"/>
      <c r="AI37" s="98"/>
      <c r="AJ37" s="98"/>
      <c r="AK37" s="98"/>
      <c r="AL37" s="98"/>
      <c r="AM37" s="98"/>
      <c r="AN37" s="98"/>
      <c r="AO37" s="98"/>
    </row>
    <row r="38" spans="1:41" ht="48" customHeight="1">
      <c r="A38" s="970" t="s">
        <v>646</v>
      </c>
      <c r="B38" s="1026">
        <f>+$B$34/5</f>
        <v>0.016181724055849465</v>
      </c>
      <c r="C38" s="284" t="s">
        <v>9</v>
      </c>
      <c r="D38" s="357">
        <v>0</v>
      </c>
      <c r="E38" s="357">
        <v>0.05</v>
      </c>
      <c r="F38" s="357">
        <v>0.1</v>
      </c>
      <c r="G38" s="357">
        <v>0.1</v>
      </c>
      <c r="H38" s="357">
        <v>0.1</v>
      </c>
      <c r="I38" s="357">
        <v>0.1</v>
      </c>
      <c r="J38" s="357">
        <v>0.1</v>
      </c>
      <c r="K38" s="357">
        <v>0.1</v>
      </c>
      <c r="L38" s="357">
        <v>0.1</v>
      </c>
      <c r="M38" s="357">
        <v>0.1</v>
      </c>
      <c r="N38" s="357">
        <v>0.1</v>
      </c>
      <c r="O38" s="357">
        <v>0.05</v>
      </c>
      <c r="P38" s="286">
        <f aca="true" t="shared" si="1" ref="P38:P47">SUM(D38:O38)</f>
        <v>0.9999999999999999</v>
      </c>
      <c r="Q38" s="1124" t="s">
        <v>879</v>
      </c>
      <c r="R38" s="1028"/>
      <c r="S38" s="1028"/>
      <c r="T38" s="1028"/>
      <c r="U38" s="1028"/>
      <c r="V38" s="1028"/>
      <c r="W38" s="1028"/>
      <c r="X38" s="1028"/>
      <c r="Y38" s="1028"/>
      <c r="Z38" s="1028"/>
      <c r="AA38" s="1028"/>
      <c r="AB38" s="1028"/>
      <c r="AC38" s="1028"/>
      <c r="AD38" s="1029"/>
      <c r="AE38" s="287"/>
      <c r="AG38" s="349"/>
      <c r="AH38" s="102"/>
      <c r="AI38" s="102"/>
      <c r="AJ38" s="102"/>
      <c r="AK38" s="102"/>
      <c r="AL38" s="102"/>
      <c r="AM38" s="102"/>
      <c r="AN38" s="102"/>
      <c r="AO38" s="102"/>
    </row>
    <row r="39" spans="1:31" ht="48" customHeight="1">
      <c r="A39" s="971"/>
      <c r="B39" s="1027"/>
      <c r="C39" s="288" t="s">
        <v>10</v>
      </c>
      <c r="D39" s="104">
        <v>0</v>
      </c>
      <c r="E39" s="104">
        <v>0.05</v>
      </c>
      <c r="F39" s="104">
        <v>0.01</v>
      </c>
      <c r="G39" s="104">
        <v>0.1</v>
      </c>
      <c r="H39" s="104">
        <v>0.19</v>
      </c>
      <c r="I39" s="104"/>
      <c r="J39" s="104"/>
      <c r="K39" s="104"/>
      <c r="L39" s="104"/>
      <c r="M39" s="104"/>
      <c r="N39" s="104"/>
      <c r="O39" s="104"/>
      <c r="P39" s="289">
        <f t="shared" si="1"/>
        <v>0.35</v>
      </c>
      <c r="Q39" s="1030"/>
      <c r="R39" s="1031"/>
      <c r="S39" s="1031"/>
      <c r="T39" s="1031"/>
      <c r="U39" s="1031"/>
      <c r="V39" s="1031"/>
      <c r="W39" s="1031"/>
      <c r="X39" s="1031"/>
      <c r="Y39" s="1031"/>
      <c r="Z39" s="1031"/>
      <c r="AA39" s="1031"/>
      <c r="AB39" s="1031"/>
      <c r="AC39" s="1031"/>
      <c r="AD39" s="1032"/>
      <c r="AE39" s="287"/>
    </row>
    <row r="40" spans="1:31" ht="48" customHeight="1">
      <c r="A40" s="971" t="s">
        <v>634</v>
      </c>
      <c r="B40" s="1026">
        <f>+$B$34/5</f>
        <v>0.016181724055849465</v>
      </c>
      <c r="C40" s="290" t="s">
        <v>9</v>
      </c>
      <c r="D40" s="357">
        <v>0</v>
      </c>
      <c r="E40" s="357">
        <v>0.05</v>
      </c>
      <c r="F40" s="357">
        <v>0.1</v>
      </c>
      <c r="G40" s="357">
        <v>0.1</v>
      </c>
      <c r="H40" s="357">
        <v>0.1</v>
      </c>
      <c r="I40" s="357">
        <v>0.1</v>
      </c>
      <c r="J40" s="357">
        <v>0.1</v>
      </c>
      <c r="K40" s="357">
        <v>0.1</v>
      </c>
      <c r="L40" s="357">
        <v>0.15</v>
      </c>
      <c r="M40" s="357">
        <v>0.1</v>
      </c>
      <c r="N40" s="357">
        <v>0.05</v>
      </c>
      <c r="O40" s="357">
        <v>0.05</v>
      </c>
      <c r="P40" s="289">
        <f t="shared" si="1"/>
        <v>1</v>
      </c>
      <c r="Q40" s="1124" t="s">
        <v>880</v>
      </c>
      <c r="R40" s="1028"/>
      <c r="S40" s="1028"/>
      <c r="T40" s="1028"/>
      <c r="U40" s="1028"/>
      <c r="V40" s="1028"/>
      <c r="W40" s="1028"/>
      <c r="X40" s="1028"/>
      <c r="Y40" s="1028"/>
      <c r="Z40" s="1028"/>
      <c r="AA40" s="1028"/>
      <c r="AB40" s="1028"/>
      <c r="AC40" s="1028"/>
      <c r="AD40" s="1029"/>
      <c r="AE40" s="287"/>
    </row>
    <row r="41" spans="1:31" ht="48" customHeight="1">
      <c r="A41" s="971"/>
      <c r="B41" s="1027"/>
      <c r="C41" s="288" t="s">
        <v>10</v>
      </c>
      <c r="D41" s="104">
        <v>0</v>
      </c>
      <c r="E41" s="104">
        <v>0.05</v>
      </c>
      <c r="F41" s="104">
        <v>0.1</v>
      </c>
      <c r="G41" s="104">
        <v>0.1</v>
      </c>
      <c r="H41" s="104">
        <v>0.1</v>
      </c>
      <c r="I41" s="104"/>
      <c r="J41" s="104"/>
      <c r="K41" s="104"/>
      <c r="L41" s="104"/>
      <c r="M41" s="108"/>
      <c r="N41" s="108"/>
      <c r="O41" s="108"/>
      <c r="P41" s="289">
        <f t="shared" si="1"/>
        <v>0.35</v>
      </c>
      <c r="Q41" s="1030"/>
      <c r="R41" s="1031"/>
      <c r="S41" s="1031"/>
      <c r="T41" s="1031"/>
      <c r="U41" s="1031"/>
      <c r="V41" s="1031"/>
      <c r="W41" s="1031"/>
      <c r="X41" s="1031"/>
      <c r="Y41" s="1031"/>
      <c r="Z41" s="1031"/>
      <c r="AA41" s="1031"/>
      <c r="AB41" s="1031"/>
      <c r="AC41" s="1031"/>
      <c r="AD41" s="1032"/>
      <c r="AE41" s="287"/>
    </row>
    <row r="42" spans="1:31" ht="48" customHeight="1">
      <c r="A42" s="987" t="s">
        <v>635</v>
      </c>
      <c r="B42" s="1026">
        <f>+$B$34/5</f>
        <v>0.016181724055849465</v>
      </c>
      <c r="C42" s="290" t="s">
        <v>9</v>
      </c>
      <c r="D42" s="357">
        <v>0</v>
      </c>
      <c r="E42" s="357">
        <v>0.05</v>
      </c>
      <c r="F42" s="357">
        <v>0.1</v>
      </c>
      <c r="G42" s="357">
        <v>0.1</v>
      </c>
      <c r="H42" s="357">
        <v>0.1</v>
      </c>
      <c r="I42" s="357">
        <v>0.1</v>
      </c>
      <c r="J42" s="357">
        <v>0.1</v>
      </c>
      <c r="K42" s="357">
        <v>0.1</v>
      </c>
      <c r="L42" s="357">
        <v>0.1</v>
      </c>
      <c r="M42" s="357">
        <v>0.1</v>
      </c>
      <c r="N42" s="357">
        <v>0.1</v>
      </c>
      <c r="O42" s="357">
        <v>0.05</v>
      </c>
      <c r="P42" s="289">
        <f>SUM(D42:O42)</f>
        <v>0.9999999999999999</v>
      </c>
      <c r="Q42" s="1124" t="s">
        <v>881</v>
      </c>
      <c r="R42" s="1028"/>
      <c r="S42" s="1028"/>
      <c r="T42" s="1028"/>
      <c r="U42" s="1028"/>
      <c r="V42" s="1028"/>
      <c r="W42" s="1028"/>
      <c r="X42" s="1028"/>
      <c r="Y42" s="1028"/>
      <c r="Z42" s="1028"/>
      <c r="AA42" s="1028"/>
      <c r="AB42" s="1028"/>
      <c r="AC42" s="1028"/>
      <c r="AD42" s="1029"/>
      <c r="AE42" s="287"/>
    </row>
    <row r="43" spans="1:31" ht="48" customHeight="1">
      <c r="A43" s="970"/>
      <c r="B43" s="1027"/>
      <c r="C43" s="288" t="s">
        <v>10</v>
      </c>
      <c r="D43" s="104">
        <v>0</v>
      </c>
      <c r="E43" s="104">
        <v>0.05</v>
      </c>
      <c r="F43" s="104">
        <v>0.1</v>
      </c>
      <c r="G43" s="104">
        <v>0.1</v>
      </c>
      <c r="H43" s="104">
        <v>0.1</v>
      </c>
      <c r="I43" s="104"/>
      <c r="J43" s="104"/>
      <c r="K43" s="104"/>
      <c r="L43" s="104"/>
      <c r="M43" s="108"/>
      <c r="N43" s="108"/>
      <c r="O43" s="108"/>
      <c r="P43" s="289">
        <f>SUM(D43:O43)</f>
        <v>0.35</v>
      </c>
      <c r="Q43" s="1030"/>
      <c r="R43" s="1031"/>
      <c r="S43" s="1031"/>
      <c r="T43" s="1031"/>
      <c r="U43" s="1031"/>
      <c r="V43" s="1031"/>
      <c r="W43" s="1031"/>
      <c r="X43" s="1031"/>
      <c r="Y43" s="1031"/>
      <c r="Z43" s="1031"/>
      <c r="AA43" s="1031"/>
      <c r="AB43" s="1031"/>
      <c r="AC43" s="1031"/>
      <c r="AD43" s="1032"/>
      <c r="AE43" s="287"/>
    </row>
    <row r="44" spans="1:31" ht="48" customHeight="1">
      <c r="A44" s="987" t="s">
        <v>636</v>
      </c>
      <c r="B44" s="1026">
        <f>+$B$34/5</f>
        <v>0.016181724055849465</v>
      </c>
      <c r="C44" s="290" t="s">
        <v>9</v>
      </c>
      <c r="D44" s="357">
        <v>0</v>
      </c>
      <c r="E44" s="357">
        <v>0.05</v>
      </c>
      <c r="F44" s="357">
        <v>0.1</v>
      </c>
      <c r="G44" s="357">
        <v>0.1</v>
      </c>
      <c r="H44" s="357">
        <v>0.1</v>
      </c>
      <c r="I44" s="357">
        <v>0.1</v>
      </c>
      <c r="J44" s="357">
        <v>0.1</v>
      </c>
      <c r="K44" s="357">
        <v>0.1</v>
      </c>
      <c r="L44" s="357">
        <v>0.1</v>
      </c>
      <c r="M44" s="357">
        <v>0.1</v>
      </c>
      <c r="N44" s="357">
        <v>0.1</v>
      </c>
      <c r="O44" s="357">
        <v>0.05</v>
      </c>
      <c r="P44" s="289">
        <f t="shared" si="1"/>
        <v>0.9999999999999999</v>
      </c>
      <c r="Q44" s="1123" t="s">
        <v>883</v>
      </c>
      <c r="R44" s="1034"/>
      <c r="S44" s="1034"/>
      <c r="T44" s="1034"/>
      <c r="U44" s="1034"/>
      <c r="V44" s="1034"/>
      <c r="W44" s="1034"/>
      <c r="X44" s="1034"/>
      <c r="Y44" s="1034"/>
      <c r="Z44" s="1034"/>
      <c r="AA44" s="1034"/>
      <c r="AB44" s="1034"/>
      <c r="AC44" s="1034"/>
      <c r="AD44" s="1035"/>
      <c r="AE44" s="287"/>
    </row>
    <row r="45" spans="1:31" ht="48" customHeight="1">
      <c r="A45" s="1033"/>
      <c r="B45" s="1027"/>
      <c r="C45" s="288" t="s">
        <v>10</v>
      </c>
      <c r="D45" s="104">
        <v>0</v>
      </c>
      <c r="E45" s="104">
        <v>0.05</v>
      </c>
      <c r="F45" s="104">
        <v>0.1</v>
      </c>
      <c r="G45" s="104">
        <v>0.1</v>
      </c>
      <c r="H45" s="104">
        <v>0.1</v>
      </c>
      <c r="I45" s="104"/>
      <c r="J45" s="104"/>
      <c r="K45" s="104"/>
      <c r="L45" s="104"/>
      <c r="M45" s="108"/>
      <c r="N45" s="108"/>
      <c r="O45" s="104"/>
      <c r="P45" s="289">
        <f t="shared" si="1"/>
        <v>0.35</v>
      </c>
      <c r="Q45" s="1036"/>
      <c r="R45" s="1037"/>
      <c r="S45" s="1037"/>
      <c r="T45" s="1037"/>
      <c r="U45" s="1037"/>
      <c r="V45" s="1037"/>
      <c r="W45" s="1037"/>
      <c r="X45" s="1037"/>
      <c r="Y45" s="1037"/>
      <c r="Z45" s="1037"/>
      <c r="AA45" s="1037"/>
      <c r="AB45" s="1037"/>
      <c r="AC45" s="1037"/>
      <c r="AD45" s="1038"/>
      <c r="AE45" s="287"/>
    </row>
    <row r="46" spans="1:31" ht="48" customHeight="1">
      <c r="A46" s="1039" t="s">
        <v>637</v>
      </c>
      <c r="B46" s="1041">
        <f>+$B$34/5</f>
        <v>0.016181724055849465</v>
      </c>
      <c r="C46" s="290" t="s">
        <v>9</v>
      </c>
      <c r="D46" s="357">
        <v>0</v>
      </c>
      <c r="E46" s="357">
        <v>0.05</v>
      </c>
      <c r="F46" s="357">
        <v>0.1</v>
      </c>
      <c r="G46" s="357">
        <v>0.1</v>
      </c>
      <c r="H46" s="357">
        <v>0.1</v>
      </c>
      <c r="I46" s="357">
        <v>0.1</v>
      </c>
      <c r="J46" s="357">
        <v>0.1</v>
      </c>
      <c r="K46" s="357">
        <v>0.1</v>
      </c>
      <c r="L46" s="357">
        <v>0.1</v>
      </c>
      <c r="M46" s="357">
        <v>0.1</v>
      </c>
      <c r="N46" s="357">
        <v>0.1</v>
      </c>
      <c r="O46" s="357">
        <v>0.05</v>
      </c>
      <c r="P46" s="289">
        <f t="shared" si="1"/>
        <v>0.9999999999999999</v>
      </c>
      <c r="Q46" s="1124" t="s">
        <v>882</v>
      </c>
      <c r="R46" s="1028"/>
      <c r="S46" s="1028"/>
      <c r="T46" s="1028"/>
      <c r="U46" s="1028"/>
      <c r="V46" s="1028"/>
      <c r="W46" s="1028"/>
      <c r="X46" s="1028"/>
      <c r="Y46" s="1028"/>
      <c r="Z46" s="1028"/>
      <c r="AA46" s="1028"/>
      <c r="AB46" s="1028"/>
      <c r="AC46" s="1028"/>
      <c r="AD46" s="1029"/>
      <c r="AE46" s="287"/>
    </row>
    <row r="47" spans="1:31" ht="48" customHeight="1" thickBot="1">
      <c r="A47" s="1040"/>
      <c r="B47" s="1042"/>
      <c r="C47" s="285" t="s">
        <v>10</v>
      </c>
      <c r="D47" s="110">
        <v>0</v>
      </c>
      <c r="E47" s="110">
        <v>0.05</v>
      </c>
      <c r="F47" s="110">
        <v>0.1</v>
      </c>
      <c r="G47" s="110">
        <v>0.1</v>
      </c>
      <c r="H47" s="110">
        <v>0.1</v>
      </c>
      <c r="I47" s="110"/>
      <c r="J47" s="110"/>
      <c r="K47" s="110"/>
      <c r="L47" s="110"/>
      <c r="M47" s="111"/>
      <c r="N47" s="111"/>
      <c r="O47" s="111"/>
      <c r="P47" s="291">
        <f t="shared" si="1"/>
        <v>0.35</v>
      </c>
      <c r="Q47" s="1043"/>
      <c r="R47" s="1044"/>
      <c r="S47" s="1044"/>
      <c r="T47" s="1044"/>
      <c r="U47" s="1044"/>
      <c r="V47" s="1044"/>
      <c r="W47" s="1044"/>
      <c r="X47" s="1044"/>
      <c r="Y47" s="1044"/>
      <c r="Z47" s="1044"/>
      <c r="AA47" s="1044"/>
      <c r="AB47" s="1044"/>
      <c r="AC47" s="1044"/>
      <c r="AD47" s="1045"/>
      <c r="AE47" s="287"/>
    </row>
    <row r="48" spans="1:33" s="355" customFormat="1" ht="45.75" customHeight="1">
      <c r="A48" s="838" t="s">
        <v>64</v>
      </c>
      <c r="B48" s="839"/>
      <c r="C48" s="350" t="s">
        <v>638</v>
      </c>
      <c r="D48" s="351"/>
      <c r="E48" s="351"/>
      <c r="F48" s="351"/>
      <c r="G48" s="351"/>
      <c r="H48" s="352"/>
      <c r="I48" s="353"/>
      <c r="J48" s="1046" t="s">
        <v>639</v>
      </c>
      <c r="K48" s="1047"/>
      <c r="L48" s="1048"/>
      <c r="M48" s="350" t="s">
        <v>640</v>
      </c>
      <c r="N48" s="351"/>
      <c r="O48" s="351"/>
      <c r="P48" s="351"/>
      <c r="Q48" s="351"/>
      <c r="R48" s="352"/>
      <c r="S48" s="353"/>
      <c r="T48" s="1055" t="s">
        <v>641</v>
      </c>
      <c r="U48" s="1055"/>
      <c r="V48" s="1055"/>
      <c r="W48" s="1055"/>
      <c r="X48" s="350" t="s">
        <v>642</v>
      </c>
      <c r="Y48" s="351"/>
      <c r="Z48" s="351"/>
      <c r="AA48" s="351"/>
      <c r="AB48" s="351"/>
      <c r="AC48" s="352"/>
      <c r="AD48" s="354"/>
      <c r="AF48" s="356"/>
      <c r="AG48" s="356"/>
    </row>
    <row r="49" spans="1:33" s="355" customFormat="1" ht="22.5" customHeight="1">
      <c r="A49" s="841"/>
      <c r="B49" s="842"/>
      <c r="C49" s="1058" t="s">
        <v>643</v>
      </c>
      <c r="D49" s="1059"/>
      <c r="E49" s="1059"/>
      <c r="F49" s="1059"/>
      <c r="G49" s="1059"/>
      <c r="H49" s="1059"/>
      <c r="I49" s="1060"/>
      <c r="J49" s="1049"/>
      <c r="K49" s="1050"/>
      <c r="L49" s="1051"/>
      <c r="M49" s="1058" t="s">
        <v>771</v>
      </c>
      <c r="N49" s="1059"/>
      <c r="O49" s="1059"/>
      <c r="P49" s="1059"/>
      <c r="Q49" s="1059"/>
      <c r="R49" s="1059"/>
      <c r="S49" s="1060"/>
      <c r="T49" s="1056"/>
      <c r="U49" s="1056"/>
      <c r="V49" s="1056"/>
      <c r="W49" s="1056"/>
      <c r="X49" s="1058" t="s">
        <v>771</v>
      </c>
      <c r="Y49" s="1059"/>
      <c r="Z49" s="1059"/>
      <c r="AA49" s="1059"/>
      <c r="AB49" s="1059"/>
      <c r="AC49" s="1059"/>
      <c r="AD49" s="1061"/>
      <c r="AF49" s="356"/>
      <c r="AG49" s="356"/>
    </row>
    <row r="50" spans="1:33" s="355" customFormat="1" ht="22.5" customHeight="1" thickBot="1">
      <c r="A50" s="844"/>
      <c r="B50" s="845"/>
      <c r="C50" s="1062" t="s">
        <v>644</v>
      </c>
      <c r="D50" s="1063"/>
      <c r="E50" s="1063"/>
      <c r="F50" s="1063"/>
      <c r="G50" s="1063"/>
      <c r="H50" s="1063"/>
      <c r="I50" s="1064"/>
      <c r="J50" s="1052"/>
      <c r="K50" s="1053"/>
      <c r="L50" s="1054"/>
      <c r="M50" s="1062" t="s">
        <v>645</v>
      </c>
      <c r="N50" s="1063"/>
      <c r="O50" s="1063"/>
      <c r="P50" s="1063"/>
      <c r="Q50" s="1063"/>
      <c r="R50" s="1063"/>
      <c r="S50" s="1064"/>
      <c r="T50" s="1057"/>
      <c r="U50" s="1057"/>
      <c r="V50" s="1057"/>
      <c r="W50" s="1057"/>
      <c r="X50" s="1062" t="s">
        <v>75</v>
      </c>
      <c r="Y50" s="1063"/>
      <c r="Z50" s="1063"/>
      <c r="AA50" s="1063"/>
      <c r="AB50" s="1063"/>
      <c r="AC50" s="1063"/>
      <c r="AD50" s="1065"/>
      <c r="AF50" s="356"/>
      <c r="AG50" s="356"/>
    </row>
  </sheetData>
  <sheetProtection/>
  <mergeCells count="94">
    <mergeCell ref="A48:B50"/>
    <mergeCell ref="J48:L50"/>
    <mergeCell ref="T48:W50"/>
    <mergeCell ref="C49:I49"/>
    <mergeCell ref="M49:S49"/>
    <mergeCell ref="X49:AD49"/>
    <mergeCell ref="C50:I50"/>
    <mergeCell ref="M50:S50"/>
    <mergeCell ref="X50:AD50"/>
    <mergeCell ref="A44:A45"/>
    <mergeCell ref="B44:B45"/>
    <mergeCell ref="Q44:AD45"/>
    <mergeCell ref="A46:A47"/>
    <mergeCell ref="B46:B47"/>
    <mergeCell ref="Q46:AD47"/>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34:A35"/>
    <mergeCell ref="B34:B35"/>
    <mergeCell ref="W34:Z35"/>
    <mergeCell ref="AA34:AD35"/>
    <mergeCell ref="Q34:S35"/>
    <mergeCell ref="Q33:S33"/>
    <mergeCell ref="T33:V33"/>
    <mergeCell ref="T34:V35"/>
    <mergeCell ref="B30:C30"/>
    <mergeCell ref="Q30:AD30"/>
    <mergeCell ref="A31:AD31"/>
    <mergeCell ref="A32:A33"/>
    <mergeCell ref="B32:B33"/>
    <mergeCell ref="C32:C33"/>
    <mergeCell ref="D32:P32"/>
    <mergeCell ref="Q32:AD32"/>
    <mergeCell ref="W33:Z33"/>
    <mergeCell ref="AA33:AD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R38:AD47 Q38:Q41 Q44:Q47">
      <formula1>2000</formula1>
    </dataValidation>
  </dataValidations>
  <printOptions/>
  <pageMargins left="0.25" right="0.25" top="0.7500000000000001" bottom="0.7500000000000001" header="0.30000000000000004" footer="0.30000000000000004"/>
  <pageSetup fitToHeight="0" fitToWidth="1" horizontalDpi="600" verticalDpi="600" orientation="landscape" scale="19" r:id="rId4"/>
  <drawing r:id="rId3"/>
  <legacyDrawing r:id="rId2"/>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AY20"/>
  <sheetViews>
    <sheetView zoomScale="61" zoomScaleNormal="61" zoomScalePageLayoutView="0" workbookViewId="0" topLeftCell="T10">
      <selection activeCell="AO13" sqref="AO13"/>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4.8515625" style="113" customWidth="1"/>
    <col min="15" max="19" width="8.7109375" style="113" customWidth="1"/>
    <col min="20" max="20" width="22.28125" style="113" customWidth="1"/>
    <col min="21" max="21" width="17.00390625" style="113" customWidth="1"/>
    <col min="22" max="45" width="7.7109375" style="113" customWidth="1"/>
    <col min="46" max="46" width="17.140625" style="113" customWidth="1"/>
    <col min="47" max="47" width="15.8515625" style="217" customWidth="1"/>
    <col min="48" max="48" width="38.140625" style="113" customWidth="1"/>
    <col min="49" max="49" width="59.00390625" style="113" customWidth="1"/>
    <col min="50" max="51" width="38.140625" style="113" customWidth="1"/>
    <col min="52" max="16384" width="10.8515625" style="113" customWidth="1"/>
  </cols>
  <sheetData>
    <row r="1" spans="1:51" ht="15.75" customHeight="1">
      <c r="A1" s="724" t="s">
        <v>16</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6"/>
      <c r="AX1" s="673" t="s">
        <v>423</v>
      </c>
      <c r="AY1" s="674"/>
    </row>
    <row r="2" spans="1:51" ht="15.75" customHeight="1">
      <c r="A2" s="733" t="s">
        <v>17</v>
      </c>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4"/>
      <c r="AL2" s="734"/>
      <c r="AM2" s="734"/>
      <c r="AN2" s="734"/>
      <c r="AO2" s="734"/>
      <c r="AP2" s="734"/>
      <c r="AQ2" s="734"/>
      <c r="AR2" s="734"/>
      <c r="AS2" s="734"/>
      <c r="AT2" s="734"/>
      <c r="AU2" s="734"/>
      <c r="AV2" s="734"/>
      <c r="AW2" s="735"/>
      <c r="AX2" s="721" t="s">
        <v>418</v>
      </c>
      <c r="AY2" s="722"/>
    </row>
    <row r="3" spans="1:51" ht="15" customHeight="1">
      <c r="A3" s="736" t="s">
        <v>195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8"/>
      <c r="AX3" s="721" t="s">
        <v>424</v>
      </c>
      <c r="AY3" s="722"/>
    </row>
    <row r="4" spans="1:51" ht="15.75" customHeight="1">
      <c r="A4" s="724"/>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6"/>
      <c r="AX4" s="723" t="s">
        <v>781</v>
      </c>
      <c r="AY4" s="723"/>
    </row>
    <row r="5" spans="1:51" ht="15" customHeight="1">
      <c r="A5" s="727" t="s">
        <v>174</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9"/>
      <c r="AH5" s="752" t="s">
        <v>69</v>
      </c>
      <c r="AI5" s="753"/>
      <c r="AJ5" s="753"/>
      <c r="AK5" s="753"/>
      <c r="AL5" s="753"/>
      <c r="AM5" s="753"/>
      <c r="AN5" s="753"/>
      <c r="AO5" s="753"/>
      <c r="AP5" s="753"/>
      <c r="AQ5" s="753"/>
      <c r="AR5" s="753"/>
      <c r="AS5" s="753"/>
      <c r="AT5" s="753"/>
      <c r="AU5" s="754"/>
      <c r="AV5" s="742" t="s">
        <v>409</v>
      </c>
      <c r="AW5" s="742" t="s">
        <v>410</v>
      </c>
      <c r="AX5" s="742" t="s">
        <v>298</v>
      </c>
      <c r="AY5" s="742" t="s">
        <v>299</v>
      </c>
    </row>
    <row r="6" spans="1:51" ht="15" customHeight="1">
      <c r="A6" s="761" t="s">
        <v>71</v>
      </c>
      <c r="B6" s="761"/>
      <c r="C6" s="761"/>
      <c r="D6" s="1066">
        <v>45084</v>
      </c>
      <c r="E6" s="762"/>
      <c r="F6" s="752" t="s">
        <v>67</v>
      </c>
      <c r="G6" s="754"/>
      <c r="H6" s="751" t="s">
        <v>70</v>
      </c>
      <c r="I6" s="751"/>
      <c r="J6" s="128"/>
      <c r="K6" s="752"/>
      <c r="L6" s="753"/>
      <c r="M6" s="753"/>
      <c r="N6" s="753"/>
      <c r="O6" s="753"/>
      <c r="P6" s="753"/>
      <c r="Q6" s="753"/>
      <c r="R6" s="753"/>
      <c r="S6" s="753"/>
      <c r="T6" s="753"/>
      <c r="U6" s="753"/>
      <c r="V6" s="114"/>
      <c r="W6" s="114"/>
      <c r="X6" s="114"/>
      <c r="Y6" s="114"/>
      <c r="Z6" s="114"/>
      <c r="AA6" s="114"/>
      <c r="AB6" s="114"/>
      <c r="AC6" s="114"/>
      <c r="AD6" s="114"/>
      <c r="AE6" s="114"/>
      <c r="AF6" s="114"/>
      <c r="AG6" s="115"/>
      <c r="AH6" s="755"/>
      <c r="AI6" s="756"/>
      <c r="AJ6" s="756"/>
      <c r="AK6" s="756"/>
      <c r="AL6" s="756"/>
      <c r="AM6" s="756"/>
      <c r="AN6" s="756"/>
      <c r="AO6" s="756"/>
      <c r="AP6" s="756"/>
      <c r="AQ6" s="756"/>
      <c r="AR6" s="756"/>
      <c r="AS6" s="756"/>
      <c r="AT6" s="756"/>
      <c r="AU6" s="757"/>
      <c r="AV6" s="750"/>
      <c r="AW6" s="750"/>
      <c r="AX6" s="750"/>
      <c r="AY6" s="750"/>
    </row>
    <row r="7" spans="1:51" ht="15" customHeight="1">
      <c r="A7" s="761"/>
      <c r="B7" s="761"/>
      <c r="C7" s="761"/>
      <c r="D7" s="762"/>
      <c r="E7" s="762"/>
      <c r="F7" s="755"/>
      <c r="G7" s="757"/>
      <c r="H7" s="751" t="s">
        <v>68</v>
      </c>
      <c r="I7" s="751"/>
      <c r="J7" s="128"/>
      <c r="K7" s="755"/>
      <c r="L7" s="756"/>
      <c r="M7" s="756"/>
      <c r="N7" s="756"/>
      <c r="O7" s="756"/>
      <c r="P7" s="756"/>
      <c r="Q7" s="756"/>
      <c r="R7" s="756"/>
      <c r="S7" s="756"/>
      <c r="T7" s="756"/>
      <c r="U7" s="756"/>
      <c r="V7" s="116"/>
      <c r="W7" s="116"/>
      <c r="X7" s="116"/>
      <c r="Y7" s="116"/>
      <c r="Z7" s="116"/>
      <c r="AA7" s="116"/>
      <c r="AB7" s="116"/>
      <c r="AC7" s="116"/>
      <c r="AD7" s="116"/>
      <c r="AE7" s="116"/>
      <c r="AF7" s="116"/>
      <c r="AG7" s="117"/>
      <c r="AH7" s="755"/>
      <c r="AI7" s="756"/>
      <c r="AJ7" s="756"/>
      <c r="AK7" s="756"/>
      <c r="AL7" s="756"/>
      <c r="AM7" s="756"/>
      <c r="AN7" s="756"/>
      <c r="AO7" s="756"/>
      <c r="AP7" s="756"/>
      <c r="AQ7" s="756"/>
      <c r="AR7" s="756"/>
      <c r="AS7" s="756"/>
      <c r="AT7" s="756"/>
      <c r="AU7" s="757"/>
      <c r="AV7" s="750"/>
      <c r="AW7" s="750"/>
      <c r="AX7" s="750"/>
      <c r="AY7" s="750"/>
    </row>
    <row r="8" spans="1:51" ht="15" customHeight="1">
      <c r="A8" s="761"/>
      <c r="B8" s="761"/>
      <c r="C8" s="761"/>
      <c r="D8" s="762"/>
      <c r="E8" s="762"/>
      <c r="F8" s="758"/>
      <c r="G8" s="760"/>
      <c r="H8" s="751" t="s">
        <v>69</v>
      </c>
      <c r="I8" s="751"/>
      <c r="J8" s="128" t="s">
        <v>425</v>
      </c>
      <c r="K8" s="758"/>
      <c r="L8" s="759"/>
      <c r="M8" s="759"/>
      <c r="N8" s="759"/>
      <c r="O8" s="759"/>
      <c r="P8" s="759"/>
      <c r="Q8" s="759"/>
      <c r="R8" s="759"/>
      <c r="S8" s="759"/>
      <c r="T8" s="759"/>
      <c r="U8" s="759"/>
      <c r="V8" s="118"/>
      <c r="W8" s="118"/>
      <c r="X8" s="118"/>
      <c r="Y8" s="118"/>
      <c r="Z8" s="118"/>
      <c r="AA8" s="118"/>
      <c r="AB8" s="118"/>
      <c r="AC8" s="118"/>
      <c r="AD8" s="118"/>
      <c r="AE8" s="118"/>
      <c r="AF8" s="118"/>
      <c r="AG8" s="119"/>
      <c r="AH8" s="755"/>
      <c r="AI8" s="756"/>
      <c r="AJ8" s="756"/>
      <c r="AK8" s="756"/>
      <c r="AL8" s="756"/>
      <c r="AM8" s="756"/>
      <c r="AN8" s="756"/>
      <c r="AO8" s="756"/>
      <c r="AP8" s="756"/>
      <c r="AQ8" s="756"/>
      <c r="AR8" s="756"/>
      <c r="AS8" s="756"/>
      <c r="AT8" s="756"/>
      <c r="AU8" s="757"/>
      <c r="AV8" s="750"/>
      <c r="AW8" s="750"/>
      <c r="AX8" s="750"/>
      <c r="AY8" s="750"/>
    </row>
    <row r="9" spans="1:51" ht="15" customHeight="1">
      <c r="A9" s="730" t="s">
        <v>399</v>
      </c>
      <c r="B9" s="731"/>
      <c r="C9" s="732"/>
      <c r="D9" s="766"/>
      <c r="E9" s="767"/>
      <c r="F9" s="767"/>
      <c r="G9" s="767"/>
      <c r="H9" s="767"/>
      <c r="I9" s="767"/>
      <c r="J9" s="767"/>
      <c r="K9" s="768"/>
      <c r="L9" s="768"/>
      <c r="M9" s="768"/>
      <c r="N9" s="768"/>
      <c r="O9" s="768"/>
      <c r="P9" s="768"/>
      <c r="Q9" s="768"/>
      <c r="R9" s="768"/>
      <c r="S9" s="768"/>
      <c r="T9" s="768"/>
      <c r="U9" s="768"/>
      <c r="V9" s="768"/>
      <c r="W9" s="768"/>
      <c r="X9" s="768"/>
      <c r="Y9" s="768"/>
      <c r="Z9" s="768"/>
      <c r="AA9" s="768"/>
      <c r="AB9" s="768"/>
      <c r="AC9" s="768"/>
      <c r="AD9" s="768"/>
      <c r="AE9" s="768"/>
      <c r="AF9" s="768"/>
      <c r="AG9" s="769"/>
      <c r="AH9" s="755"/>
      <c r="AI9" s="756"/>
      <c r="AJ9" s="756"/>
      <c r="AK9" s="756"/>
      <c r="AL9" s="756"/>
      <c r="AM9" s="756"/>
      <c r="AN9" s="756"/>
      <c r="AO9" s="756"/>
      <c r="AP9" s="756"/>
      <c r="AQ9" s="756"/>
      <c r="AR9" s="756"/>
      <c r="AS9" s="756"/>
      <c r="AT9" s="756"/>
      <c r="AU9" s="757"/>
      <c r="AV9" s="750"/>
      <c r="AW9" s="750"/>
      <c r="AX9" s="750"/>
      <c r="AY9" s="750"/>
    </row>
    <row r="10" spans="1:51" ht="15" customHeight="1">
      <c r="A10" s="763" t="s">
        <v>287</v>
      </c>
      <c r="B10" s="764"/>
      <c r="C10" s="765"/>
      <c r="D10" s="770" t="s">
        <v>500</v>
      </c>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9"/>
      <c r="AH10" s="758"/>
      <c r="AI10" s="759"/>
      <c r="AJ10" s="759"/>
      <c r="AK10" s="759"/>
      <c r="AL10" s="759"/>
      <c r="AM10" s="759"/>
      <c r="AN10" s="759"/>
      <c r="AO10" s="759"/>
      <c r="AP10" s="759"/>
      <c r="AQ10" s="759"/>
      <c r="AR10" s="759"/>
      <c r="AS10" s="759"/>
      <c r="AT10" s="759"/>
      <c r="AU10" s="760"/>
      <c r="AV10" s="750"/>
      <c r="AW10" s="750"/>
      <c r="AX10" s="750"/>
      <c r="AY10" s="750"/>
    </row>
    <row r="11" spans="1:51" ht="39.75" customHeight="1">
      <c r="A11" s="739" t="s">
        <v>168</v>
      </c>
      <c r="B11" s="744"/>
      <c r="C11" s="744"/>
      <c r="D11" s="744"/>
      <c r="E11" s="744"/>
      <c r="F11" s="740"/>
      <c r="G11" s="739" t="s">
        <v>278</v>
      </c>
      <c r="H11" s="740"/>
      <c r="I11" s="742" t="s">
        <v>179</v>
      </c>
      <c r="J11" s="742" t="s">
        <v>279</v>
      </c>
      <c r="K11" s="742" t="s">
        <v>323</v>
      </c>
      <c r="L11" s="742" t="s">
        <v>363</v>
      </c>
      <c r="M11" s="742" t="s">
        <v>167</v>
      </c>
      <c r="N11" s="742" t="s">
        <v>182</v>
      </c>
      <c r="O11" s="739" t="s">
        <v>284</v>
      </c>
      <c r="P11" s="744"/>
      <c r="Q11" s="744"/>
      <c r="R11" s="744"/>
      <c r="S11" s="740"/>
      <c r="T11" s="742" t="s">
        <v>173</v>
      </c>
      <c r="U11" s="742" t="s">
        <v>285</v>
      </c>
      <c r="V11" s="727" t="s">
        <v>370</v>
      </c>
      <c r="W11" s="728"/>
      <c r="X11" s="728"/>
      <c r="Y11" s="728"/>
      <c r="Z11" s="728"/>
      <c r="AA11" s="728"/>
      <c r="AB11" s="728"/>
      <c r="AC11" s="728"/>
      <c r="AD11" s="728"/>
      <c r="AE11" s="728"/>
      <c r="AF11" s="728"/>
      <c r="AG11" s="729"/>
      <c r="AH11" s="727" t="s">
        <v>87</v>
      </c>
      <c r="AI11" s="728"/>
      <c r="AJ11" s="728"/>
      <c r="AK11" s="728"/>
      <c r="AL11" s="728"/>
      <c r="AM11" s="728"/>
      <c r="AN11" s="728"/>
      <c r="AO11" s="728"/>
      <c r="AP11" s="728"/>
      <c r="AQ11" s="728"/>
      <c r="AR11" s="728"/>
      <c r="AS11" s="729"/>
      <c r="AT11" s="739" t="s">
        <v>8</v>
      </c>
      <c r="AU11" s="740"/>
      <c r="AV11" s="750"/>
      <c r="AW11" s="750"/>
      <c r="AX11" s="750"/>
      <c r="AY11" s="750"/>
    </row>
    <row r="12" spans="1:51" ht="42.75">
      <c r="A12" s="292" t="s">
        <v>169</v>
      </c>
      <c r="B12" s="292" t="s">
        <v>170</v>
      </c>
      <c r="C12" s="292" t="s">
        <v>171</v>
      </c>
      <c r="D12" s="292" t="s">
        <v>178</v>
      </c>
      <c r="E12" s="292" t="s">
        <v>185</v>
      </c>
      <c r="F12" s="292" t="s">
        <v>186</v>
      </c>
      <c r="G12" s="292" t="s">
        <v>277</v>
      </c>
      <c r="H12" s="292" t="s">
        <v>184</v>
      </c>
      <c r="I12" s="743"/>
      <c r="J12" s="743"/>
      <c r="K12" s="743"/>
      <c r="L12" s="743"/>
      <c r="M12" s="743"/>
      <c r="N12" s="743"/>
      <c r="O12" s="292">
        <v>2020</v>
      </c>
      <c r="P12" s="292">
        <v>2021</v>
      </c>
      <c r="Q12" s="292">
        <v>2022</v>
      </c>
      <c r="R12" s="292">
        <v>2023</v>
      </c>
      <c r="S12" s="292">
        <v>2024</v>
      </c>
      <c r="T12" s="743"/>
      <c r="U12" s="743"/>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43"/>
      <c r="AW12" s="743"/>
      <c r="AX12" s="743"/>
      <c r="AY12" s="743"/>
    </row>
    <row r="13" spans="1:51" ht="392.25" customHeight="1">
      <c r="A13" s="121">
        <v>518</v>
      </c>
      <c r="B13" s="121"/>
      <c r="C13" s="121"/>
      <c r="D13" s="121"/>
      <c r="E13" s="121"/>
      <c r="F13" s="121"/>
      <c r="G13" s="122"/>
      <c r="H13" s="121"/>
      <c r="I13" s="152" t="s">
        <v>647</v>
      </c>
      <c r="J13" s="152" t="s">
        <v>648</v>
      </c>
      <c r="K13" s="396" t="s">
        <v>430</v>
      </c>
      <c r="L13" s="121">
        <v>3</v>
      </c>
      <c r="M13" s="122" t="s">
        <v>649</v>
      </c>
      <c r="N13" s="122" t="s">
        <v>650</v>
      </c>
      <c r="O13" s="238"/>
      <c r="P13" s="238"/>
      <c r="Q13" s="238"/>
      <c r="R13" s="238">
        <v>3</v>
      </c>
      <c r="S13" s="238"/>
      <c r="T13" s="235" t="s">
        <v>433</v>
      </c>
      <c r="U13" s="235" t="s">
        <v>651</v>
      </c>
      <c r="V13" s="358"/>
      <c r="W13" s="358"/>
      <c r="X13" s="359">
        <f>(('[1]Meta 1'!D34+'[1]Meta 1'!E34+'[1]Meta 1'!F34)/'[1]Meta 1'!P34)+(('[1]Meta 2'!D34+'[1]Meta 2'!E34+'[1]Meta 2'!F34)/'[1]Meta 2'!P34)+(('[1]Meta 3'!D34+'[1]Meta 3'!E34+'[1]Meta 3'!F34)/'[1]Meta 3'!P34)</f>
        <v>0.7846666666666667</v>
      </c>
      <c r="Y13" s="358"/>
      <c r="Z13" s="360"/>
      <c r="AA13" s="359">
        <f>+(('[1]Meta 1'!G34+'[1]Meta 1'!H34+'[1]Meta 1'!I34)/'[1]Meta 1'!P34)+(('[1]Meta 2'!G34+'[1]Meta 2'!H34+'[1]Meta 2'!I34)/'[1]Meta 2'!P34)+(('[1]Meta 3'!G34+'[1]Meta 3'!H34+'[1]Meta 3'!I34)/'[1]Meta 3'!P34)</f>
        <v>0.7361666666666666</v>
      </c>
      <c r="AB13" s="358"/>
      <c r="AC13" s="358"/>
      <c r="AD13" s="359">
        <f>(('[1]Meta 1'!J34+'[1]Meta 1'!K34+'[1]Meta 1'!L34)/'[1]Meta 1'!P34)+(('[1]Meta 2'!J34+'[1]Meta 2'!K34+'[1]Meta 2'!L34)/'[1]Meta 2'!P34)+(('[1]Meta 3'!J34+'[1]Meta 3'!K34+'[1]Meta 3'!L34)/'[1]Meta 3'!P34)</f>
        <v>0.7475</v>
      </c>
      <c r="AE13" s="358"/>
      <c r="AF13" s="358"/>
      <c r="AG13" s="359">
        <f>(('[1]Meta 1'!M34+'[1]Meta 1'!N34+'[1]Meta 1'!O34)/'[1]Meta 1'!P34)+(('[1]Meta 2'!M34+'[1]Meta 2'!N34+'[1]Meta 2'!O34)/'[1]Meta 2'!P34)+(('[1]Meta 3'!M34+'[1]Meta 3'!N34+'[1]Meta 3'!O34)/'[1]Meta 3'!P34)</f>
        <v>0.7316666666666667</v>
      </c>
      <c r="AH13" s="453"/>
      <c r="AI13" s="453"/>
      <c r="AJ13" s="124">
        <v>0.78</v>
      </c>
      <c r="AK13" s="453">
        <f>+AA13/3</f>
        <v>0.24538888888888888</v>
      </c>
      <c r="AL13" s="453">
        <f>+AA13/3</f>
        <v>0.24538888888888888</v>
      </c>
      <c r="AM13" s="124"/>
      <c r="AN13" s="124"/>
      <c r="AO13" s="124"/>
      <c r="AP13" s="124"/>
      <c r="AQ13" s="124"/>
      <c r="AR13" s="124"/>
      <c r="AS13" s="124"/>
      <c r="AT13" s="453">
        <f>SUM(AH13:AS13)</f>
        <v>1.2707777777777778</v>
      </c>
      <c r="AU13" s="127">
        <f>+AT13/R13</f>
        <v>0.4235925925925926</v>
      </c>
      <c r="AV13" s="412"/>
      <c r="AW13" s="412"/>
      <c r="AX13" s="418"/>
      <c r="AY13" s="418"/>
    </row>
    <row r="14" spans="1:51" ht="237.75" customHeight="1">
      <c r="A14" s="121"/>
      <c r="B14" s="121"/>
      <c r="C14" s="121"/>
      <c r="D14" s="121"/>
      <c r="E14" s="121" t="s">
        <v>425</v>
      </c>
      <c r="F14" s="121"/>
      <c r="G14" s="122" t="s">
        <v>652</v>
      </c>
      <c r="H14" s="121"/>
      <c r="I14" s="152" t="s">
        <v>653</v>
      </c>
      <c r="J14" s="152" t="s">
        <v>654</v>
      </c>
      <c r="K14" s="122" t="s">
        <v>430</v>
      </c>
      <c r="L14" s="121"/>
      <c r="M14" s="122" t="s">
        <v>437</v>
      </c>
      <c r="N14" s="122" t="s">
        <v>655</v>
      </c>
      <c r="O14" s="238"/>
      <c r="P14" s="238"/>
      <c r="Q14" s="238"/>
      <c r="R14" s="238">
        <v>11</v>
      </c>
      <c r="S14" s="238"/>
      <c r="T14" s="235" t="s">
        <v>439</v>
      </c>
      <c r="U14" s="235" t="s">
        <v>656</v>
      </c>
      <c r="V14" s="358"/>
      <c r="W14" s="358"/>
      <c r="X14" s="361">
        <v>11</v>
      </c>
      <c r="Y14" s="358"/>
      <c r="Z14" s="360"/>
      <c r="AA14" s="359"/>
      <c r="AB14" s="358"/>
      <c r="AC14" s="358"/>
      <c r="AD14" s="359"/>
      <c r="AE14" s="358"/>
      <c r="AF14" s="358"/>
      <c r="AG14" s="359"/>
      <c r="AH14" s="124"/>
      <c r="AI14" s="124"/>
      <c r="AJ14" s="124"/>
      <c r="AK14" s="124"/>
      <c r="AL14" s="124"/>
      <c r="AM14" s="124"/>
      <c r="AN14" s="124"/>
      <c r="AO14" s="124"/>
      <c r="AP14" s="124"/>
      <c r="AQ14" s="124"/>
      <c r="AR14" s="124"/>
      <c r="AS14" s="124"/>
      <c r="AT14" s="124">
        <f>SUM(AH14:AS14)</f>
        <v>0</v>
      </c>
      <c r="AU14" s="127">
        <f>+AT14/R14</f>
        <v>0</v>
      </c>
      <c r="AV14" s="412"/>
      <c r="AW14" s="426"/>
      <c r="AX14" s="418"/>
      <c r="AY14" s="418"/>
    </row>
    <row r="15" spans="1:51" ht="242.25" customHeight="1">
      <c r="A15" s="121"/>
      <c r="B15" s="121"/>
      <c r="C15" s="121"/>
      <c r="D15" s="121"/>
      <c r="E15" s="121" t="s">
        <v>425</v>
      </c>
      <c r="F15" s="121"/>
      <c r="G15" s="122" t="s">
        <v>652</v>
      </c>
      <c r="H15" s="121"/>
      <c r="I15" s="362" t="s">
        <v>657</v>
      </c>
      <c r="J15" s="362" t="s">
        <v>658</v>
      </c>
      <c r="K15" s="363" t="s">
        <v>430</v>
      </c>
      <c r="L15" s="121"/>
      <c r="M15" s="363" t="s">
        <v>437</v>
      </c>
      <c r="N15" s="122" t="s">
        <v>659</v>
      </c>
      <c r="O15" s="238"/>
      <c r="P15" s="238"/>
      <c r="Q15" s="238"/>
      <c r="R15" s="238">
        <v>132</v>
      </c>
      <c r="S15" s="238"/>
      <c r="T15" s="235" t="s">
        <v>460</v>
      </c>
      <c r="U15" s="235" t="s">
        <v>660</v>
      </c>
      <c r="V15" s="430">
        <v>11</v>
      </c>
      <c r="W15" s="430">
        <v>11</v>
      </c>
      <c r="X15" s="430">
        <v>11</v>
      </c>
      <c r="Y15" s="430">
        <v>11</v>
      </c>
      <c r="Z15" s="430">
        <v>11</v>
      </c>
      <c r="AA15" s="430">
        <v>11</v>
      </c>
      <c r="AB15" s="430">
        <v>11</v>
      </c>
      <c r="AC15" s="430">
        <v>11</v>
      </c>
      <c r="AD15" s="430">
        <v>11</v>
      </c>
      <c r="AE15" s="430">
        <v>11</v>
      </c>
      <c r="AF15" s="430">
        <v>11</v>
      </c>
      <c r="AG15" s="430">
        <v>11</v>
      </c>
      <c r="AH15" s="121">
        <v>11</v>
      </c>
      <c r="AI15" s="124">
        <v>11</v>
      </c>
      <c r="AJ15" s="124">
        <v>11</v>
      </c>
      <c r="AK15" s="124">
        <v>11</v>
      </c>
      <c r="AL15" s="124"/>
      <c r="AM15" s="124"/>
      <c r="AN15" s="124"/>
      <c r="AO15" s="124"/>
      <c r="AP15" s="124"/>
      <c r="AQ15" s="124"/>
      <c r="AR15" s="124"/>
      <c r="AS15" s="124"/>
      <c r="AT15" s="124">
        <f>SUM(AH15:AS15)</f>
        <v>44</v>
      </c>
      <c r="AU15" s="127">
        <f>+AT15/R15</f>
        <v>0.3333333333333333</v>
      </c>
      <c r="AV15" s="414"/>
      <c r="AW15" s="414"/>
      <c r="AX15" s="234"/>
      <c r="AY15" s="234"/>
    </row>
    <row r="16" spans="1:51" ht="184.5" customHeight="1">
      <c r="A16" s="121"/>
      <c r="B16" s="121"/>
      <c r="C16" s="121"/>
      <c r="D16" s="121"/>
      <c r="E16" s="121" t="s">
        <v>425</v>
      </c>
      <c r="F16" s="121"/>
      <c r="G16" s="122" t="s">
        <v>652</v>
      </c>
      <c r="H16" s="121"/>
      <c r="I16" s="152" t="s">
        <v>661</v>
      </c>
      <c r="J16" s="152" t="s">
        <v>662</v>
      </c>
      <c r="K16" s="122" t="s">
        <v>430</v>
      </c>
      <c r="L16" s="121"/>
      <c r="M16" s="122" t="s">
        <v>437</v>
      </c>
      <c r="N16" s="122" t="s">
        <v>820</v>
      </c>
      <c r="O16" s="238"/>
      <c r="P16" s="238"/>
      <c r="Q16" s="238"/>
      <c r="R16" s="238">
        <v>2</v>
      </c>
      <c r="S16" s="238"/>
      <c r="T16" s="235" t="s">
        <v>455</v>
      </c>
      <c r="U16" s="235" t="s">
        <v>663</v>
      </c>
      <c r="V16" s="430">
        <v>1</v>
      </c>
      <c r="W16" s="430"/>
      <c r="X16" s="430"/>
      <c r="Y16" s="430"/>
      <c r="Z16" s="430"/>
      <c r="AA16" s="430"/>
      <c r="AB16" s="430">
        <v>1</v>
      </c>
      <c r="AC16" s="431"/>
      <c r="AD16" s="432"/>
      <c r="AE16" s="431"/>
      <c r="AF16" s="431"/>
      <c r="AG16" s="432"/>
      <c r="AH16" s="121">
        <v>1</v>
      </c>
      <c r="AI16" s="124"/>
      <c r="AJ16" s="124"/>
      <c r="AK16" s="124"/>
      <c r="AL16" s="124"/>
      <c r="AM16" s="124"/>
      <c r="AN16" s="124"/>
      <c r="AO16" s="124"/>
      <c r="AP16" s="124"/>
      <c r="AQ16" s="124"/>
      <c r="AR16" s="124"/>
      <c r="AS16" s="124"/>
      <c r="AT16" s="124">
        <f>SUM(AH16:AS16)</f>
        <v>1</v>
      </c>
      <c r="AU16" s="127">
        <f>+AT16/R16</f>
        <v>0.5</v>
      </c>
      <c r="AV16" s="412"/>
      <c r="AW16" s="414"/>
      <c r="AX16" s="418"/>
      <c r="AY16" s="418"/>
    </row>
    <row r="17" spans="1:51" ht="128.25" customHeight="1">
      <c r="A17" s="121"/>
      <c r="B17" s="121"/>
      <c r="C17" s="121"/>
      <c r="D17" s="121"/>
      <c r="E17" s="121" t="s">
        <v>425</v>
      </c>
      <c r="F17" s="121"/>
      <c r="G17" s="122" t="s">
        <v>652</v>
      </c>
      <c r="H17" s="121"/>
      <c r="I17" s="152" t="s">
        <v>664</v>
      </c>
      <c r="J17" s="152" t="s">
        <v>665</v>
      </c>
      <c r="K17" s="122" t="s">
        <v>430</v>
      </c>
      <c r="L17" s="121"/>
      <c r="M17" s="122" t="s">
        <v>437</v>
      </c>
      <c r="N17" s="122" t="s">
        <v>666</v>
      </c>
      <c r="O17" s="238"/>
      <c r="P17" s="238"/>
      <c r="Q17" s="238"/>
      <c r="R17" s="238">
        <v>1</v>
      </c>
      <c r="S17" s="238"/>
      <c r="T17" s="235" t="s">
        <v>439</v>
      </c>
      <c r="U17" s="235" t="s">
        <v>667</v>
      </c>
      <c r="V17" s="358"/>
      <c r="W17" s="358"/>
      <c r="X17" s="359"/>
      <c r="Y17" s="358"/>
      <c r="Z17" s="360"/>
      <c r="AA17" s="359"/>
      <c r="AB17" s="358"/>
      <c r="AC17" s="358"/>
      <c r="AD17" s="361">
        <v>1</v>
      </c>
      <c r="AE17" s="358"/>
      <c r="AF17" s="358"/>
      <c r="AG17" s="359"/>
      <c r="AH17" s="124"/>
      <c r="AI17" s="124"/>
      <c r="AJ17" s="124"/>
      <c r="AK17" s="124"/>
      <c r="AL17" s="124"/>
      <c r="AM17" s="124"/>
      <c r="AN17" s="124"/>
      <c r="AO17" s="124"/>
      <c r="AP17" s="124"/>
      <c r="AQ17" s="124"/>
      <c r="AR17" s="124"/>
      <c r="AS17" s="124"/>
      <c r="AT17" s="124">
        <f>SUM(AH17:AS17)</f>
        <v>0</v>
      </c>
      <c r="AU17" s="127">
        <f>+AT17/R17</f>
        <v>0</v>
      </c>
      <c r="AV17" s="412"/>
      <c r="AW17" s="412"/>
      <c r="AX17" s="418"/>
      <c r="AY17" s="418"/>
    </row>
    <row r="18" spans="1:51" ht="54" customHeight="1">
      <c r="A18" s="745" t="s">
        <v>64</v>
      </c>
      <c r="B18" s="745"/>
      <c r="C18" s="745"/>
      <c r="D18" s="741" t="s">
        <v>640</v>
      </c>
      <c r="E18" s="741"/>
      <c r="F18" s="741"/>
      <c r="G18" s="741"/>
      <c r="H18" s="741"/>
      <c r="I18" s="741"/>
      <c r="J18" s="746" t="s">
        <v>300</v>
      </c>
      <c r="K18" s="746"/>
      <c r="L18" s="746"/>
      <c r="M18" s="746"/>
      <c r="N18" s="746"/>
      <c r="O18" s="746"/>
      <c r="P18" s="741" t="s">
        <v>66</v>
      </c>
      <c r="Q18" s="741"/>
      <c r="R18" s="741"/>
      <c r="S18" s="741"/>
      <c r="T18" s="741"/>
      <c r="U18" s="741"/>
      <c r="V18" s="741" t="s">
        <v>66</v>
      </c>
      <c r="W18" s="741"/>
      <c r="X18" s="741"/>
      <c r="Y18" s="741"/>
      <c r="Z18" s="741"/>
      <c r="AA18" s="741"/>
      <c r="AB18" s="741"/>
      <c r="AC18" s="741"/>
      <c r="AD18" s="741" t="s">
        <v>66</v>
      </c>
      <c r="AE18" s="741"/>
      <c r="AF18" s="741"/>
      <c r="AG18" s="741"/>
      <c r="AH18" s="741"/>
      <c r="AI18" s="741"/>
      <c r="AJ18" s="741"/>
      <c r="AK18" s="741"/>
      <c r="AL18" s="741"/>
      <c r="AM18" s="741"/>
      <c r="AN18" s="741"/>
      <c r="AO18" s="741"/>
      <c r="AP18" s="746" t="s">
        <v>318</v>
      </c>
      <c r="AQ18" s="746"/>
      <c r="AR18" s="746"/>
      <c r="AS18" s="746"/>
      <c r="AT18" s="741" t="s">
        <v>13</v>
      </c>
      <c r="AU18" s="741"/>
      <c r="AV18" s="741"/>
      <c r="AW18" s="741"/>
      <c r="AX18" s="741"/>
      <c r="AY18" s="741"/>
    </row>
    <row r="19" spans="1:51" ht="30" customHeight="1">
      <c r="A19" s="745"/>
      <c r="B19" s="745"/>
      <c r="C19" s="745"/>
      <c r="D19" s="741" t="s">
        <v>848</v>
      </c>
      <c r="E19" s="741"/>
      <c r="F19" s="741"/>
      <c r="G19" s="741"/>
      <c r="H19" s="741"/>
      <c r="I19" s="741"/>
      <c r="J19" s="746"/>
      <c r="K19" s="746"/>
      <c r="L19" s="746"/>
      <c r="M19" s="746"/>
      <c r="N19" s="746"/>
      <c r="O19" s="746"/>
      <c r="P19" s="741" t="s">
        <v>643</v>
      </c>
      <c r="Q19" s="741"/>
      <c r="R19" s="741"/>
      <c r="S19" s="741"/>
      <c r="T19" s="741"/>
      <c r="U19" s="741"/>
      <c r="V19" s="741" t="s">
        <v>771</v>
      </c>
      <c r="W19" s="741"/>
      <c r="X19" s="741"/>
      <c r="Y19" s="741"/>
      <c r="Z19" s="741"/>
      <c r="AA19" s="741"/>
      <c r="AB19" s="741"/>
      <c r="AC19" s="741"/>
      <c r="AD19" s="741" t="s">
        <v>65</v>
      </c>
      <c r="AE19" s="741"/>
      <c r="AF19" s="741"/>
      <c r="AG19" s="741"/>
      <c r="AH19" s="741"/>
      <c r="AI19" s="741"/>
      <c r="AJ19" s="741"/>
      <c r="AK19" s="741"/>
      <c r="AL19" s="741"/>
      <c r="AM19" s="741"/>
      <c r="AN19" s="741"/>
      <c r="AO19" s="741"/>
      <c r="AP19" s="746"/>
      <c r="AQ19" s="746"/>
      <c r="AR19" s="746"/>
      <c r="AS19" s="746"/>
      <c r="AT19" s="741" t="s">
        <v>771</v>
      </c>
      <c r="AU19" s="741"/>
      <c r="AV19" s="741"/>
      <c r="AW19" s="741"/>
      <c r="AX19" s="741"/>
      <c r="AY19" s="741"/>
    </row>
    <row r="20" spans="1:51" ht="30" customHeight="1">
      <c r="A20" s="745"/>
      <c r="B20" s="745"/>
      <c r="C20" s="745"/>
      <c r="D20" s="741" t="s">
        <v>772</v>
      </c>
      <c r="E20" s="741"/>
      <c r="F20" s="741"/>
      <c r="G20" s="741"/>
      <c r="H20" s="741"/>
      <c r="I20" s="741"/>
      <c r="J20" s="746"/>
      <c r="K20" s="746"/>
      <c r="L20" s="746"/>
      <c r="M20" s="746"/>
      <c r="N20" s="746"/>
      <c r="O20" s="746"/>
      <c r="P20" s="741" t="s">
        <v>775</v>
      </c>
      <c r="Q20" s="741"/>
      <c r="R20" s="741"/>
      <c r="S20" s="741"/>
      <c r="T20" s="741"/>
      <c r="U20" s="741"/>
      <c r="V20" s="741" t="s">
        <v>645</v>
      </c>
      <c r="W20" s="741"/>
      <c r="X20" s="741"/>
      <c r="Y20" s="741"/>
      <c r="Z20" s="741"/>
      <c r="AA20" s="741"/>
      <c r="AB20" s="741"/>
      <c r="AC20" s="741"/>
      <c r="AD20" s="741" t="s">
        <v>297</v>
      </c>
      <c r="AE20" s="741"/>
      <c r="AF20" s="741"/>
      <c r="AG20" s="741"/>
      <c r="AH20" s="741"/>
      <c r="AI20" s="741"/>
      <c r="AJ20" s="741"/>
      <c r="AK20" s="741"/>
      <c r="AL20" s="741"/>
      <c r="AM20" s="741"/>
      <c r="AN20" s="741"/>
      <c r="AO20" s="741"/>
      <c r="AP20" s="746"/>
      <c r="AQ20" s="746"/>
      <c r="AR20" s="746"/>
      <c r="AS20" s="746"/>
      <c r="AT20" s="741" t="s">
        <v>75</v>
      </c>
      <c r="AU20" s="741"/>
      <c r="AV20" s="741"/>
      <c r="AW20" s="741"/>
      <c r="AX20" s="741"/>
      <c r="AY20" s="741"/>
    </row>
  </sheetData>
  <sheetProtection/>
  <mergeCells count="56">
    <mergeCell ref="D20:I20"/>
    <mergeCell ref="P20:U20"/>
    <mergeCell ref="V20:AC20"/>
    <mergeCell ref="AD20:AO20"/>
    <mergeCell ref="AT20:AY20"/>
    <mergeCell ref="AT18:AY18"/>
    <mergeCell ref="D19:I19"/>
    <mergeCell ref="P19:U19"/>
    <mergeCell ref="V19:AC19"/>
    <mergeCell ref="AD19:AO19"/>
    <mergeCell ref="AT19:AY19"/>
    <mergeCell ref="AH11:AS11"/>
    <mergeCell ref="AT11:AU11"/>
    <mergeCell ref="A18:C20"/>
    <mergeCell ref="D18:I18"/>
    <mergeCell ref="J18:O20"/>
    <mergeCell ref="P18:U18"/>
    <mergeCell ref="V18:AC18"/>
    <mergeCell ref="AD18:AO18"/>
    <mergeCell ref="AP18:AS20"/>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7" r:id="rId4"/>
  <drawing r:id="rId3"/>
  <legacyDrawing r:id="rId2"/>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AY23"/>
  <sheetViews>
    <sheetView zoomScale="61" zoomScaleNormal="61" zoomScalePageLayoutView="0" workbookViewId="0" topLeftCell="A1">
      <selection activeCell="D6" sqref="D6:E8"/>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3.57421875" style="113" customWidth="1"/>
    <col min="15" max="19" width="8.7109375" style="113" customWidth="1"/>
    <col min="20" max="20" width="22.28125" style="113" customWidth="1"/>
    <col min="21" max="21" width="17.00390625" style="113" customWidth="1"/>
    <col min="22" max="45" width="7.421875" style="113" customWidth="1"/>
    <col min="46" max="46" width="17.140625" style="113" customWidth="1"/>
    <col min="47" max="47" width="15.8515625" style="217" customWidth="1"/>
    <col min="48" max="48" width="63.57421875" style="113" customWidth="1"/>
    <col min="49" max="49" width="73.00390625" style="113" customWidth="1"/>
    <col min="50" max="51" width="42.57421875" style="113" customWidth="1"/>
    <col min="52" max="16384" width="10.8515625" style="113" customWidth="1"/>
  </cols>
  <sheetData>
    <row r="1" spans="1:51" ht="15.75" customHeight="1">
      <c r="A1" s="724" t="s">
        <v>16</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6"/>
      <c r="AX1" s="998" t="s">
        <v>423</v>
      </c>
      <c r="AY1" s="999"/>
    </row>
    <row r="2" spans="1:51" ht="15.75" customHeight="1">
      <c r="A2" s="1090" t="s">
        <v>17</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2"/>
      <c r="AX2" s="1089" t="s">
        <v>418</v>
      </c>
      <c r="AY2" s="1001"/>
    </row>
    <row r="3" spans="1:51" ht="15" customHeight="1">
      <c r="A3" s="736" t="s">
        <v>195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8"/>
      <c r="AX3" s="1089" t="s">
        <v>424</v>
      </c>
      <c r="AY3" s="1001"/>
    </row>
    <row r="4" spans="1:51" ht="15.75" customHeight="1">
      <c r="A4" s="724"/>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6"/>
      <c r="AX4" s="1087" t="s">
        <v>782</v>
      </c>
      <c r="AY4" s="1088"/>
    </row>
    <row r="5" spans="1:51" ht="15" customHeight="1">
      <c r="A5" s="727" t="s">
        <v>174</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9"/>
      <c r="AH5" s="752" t="s">
        <v>69</v>
      </c>
      <c r="AI5" s="753"/>
      <c r="AJ5" s="753"/>
      <c r="AK5" s="753"/>
      <c r="AL5" s="753"/>
      <c r="AM5" s="753"/>
      <c r="AN5" s="753"/>
      <c r="AO5" s="753"/>
      <c r="AP5" s="753"/>
      <c r="AQ5" s="753"/>
      <c r="AR5" s="753"/>
      <c r="AS5" s="753"/>
      <c r="AT5" s="753"/>
      <c r="AU5" s="754"/>
      <c r="AV5" s="742" t="s">
        <v>409</v>
      </c>
      <c r="AW5" s="742" t="s">
        <v>410</v>
      </c>
      <c r="AX5" s="742" t="s">
        <v>298</v>
      </c>
      <c r="AY5" s="742" t="s">
        <v>299</v>
      </c>
    </row>
    <row r="6" spans="1:51" ht="15" customHeight="1">
      <c r="A6" s="752" t="s">
        <v>71</v>
      </c>
      <c r="B6" s="753"/>
      <c r="C6" s="754"/>
      <c r="D6" s="1066">
        <v>45084</v>
      </c>
      <c r="E6" s="762"/>
      <c r="F6" s="752" t="s">
        <v>67</v>
      </c>
      <c r="G6" s="754"/>
      <c r="H6" s="1067" t="s">
        <v>70</v>
      </c>
      <c r="I6" s="1068"/>
      <c r="J6" s="121"/>
      <c r="K6" s="752"/>
      <c r="L6" s="753"/>
      <c r="M6" s="753"/>
      <c r="N6" s="753"/>
      <c r="O6" s="753"/>
      <c r="P6" s="753"/>
      <c r="Q6" s="753"/>
      <c r="R6" s="753"/>
      <c r="S6" s="753"/>
      <c r="T6" s="753"/>
      <c r="U6" s="753"/>
      <c r="V6" s="114"/>
      <c r="W6" s="114"/>
      <c r="X6" s="114"/>
      <c r="Y6" s="114"/>
      <c r="Z6" s="114"/>
      <c r="AA6" s="114"/>
      <c r="AB6" s="114"/>
      <c r="AC6" s="114"/>
      <c r="AD6" s="114"/>
      <c r="AE6" s="114"/>
      <c r="AF6" s="114"/>
      <c r="AG6" s="115"/>
      <c r="AH6" s="755"/>
      <c r="AI6" s="756"/>
      <c r="AJ6" s="756"/>
      <c r="AK6" s="756"/>
      <c r="AL6" s="756"/>
      <c r="AM6" s="756"/>
      <c r="AN6" s="756"/>
      <c r="AO6" s="756"/>
      <c r="AP6" s="756"/>
      <c r="AQ6" s="756"/>
      <c r="AR6" s="756"/>
      <c r="AS6" s="756"/>
      <c r="AT6" s="756"/>
      <c r="AU6" s="757"/>
      <c r="AV6" s="750"/>
      <c r="AW6" s="750"/>
      <c r="AX6" s="750"/>
      <c r="AY6" s="750"/>
    </row>
    <row r="7" spans="1:51" ht="15" customHeight="1">
      <c r="A7" s="755"/>
      <c r="B7" s="756"/>
      <c r="C7" s="757"/>
      <c r="D7" s="762"/>
      <c r="E7" s="762"/>
      <c r="F7" s="755"/>
      <c r="G7" s="757"/>
      <c r="H7" s="1067" t="s">
        <v>68</v>
      </c>
      <c r="I7" s="1068"/>
      <c r="J7" s="121"/>
      <c r="K7" s="755"/>
      <c r="L7" s="756"/>
      <c r="M7" s="756"/>
      <c r="N7" s="756"/>
      <c r="O7" s="756"/>
      <c r="P7" s="756"/>
      <c r="Q7" s="756"/>
      <c r="R7" s="756"/>
      <c r="S7" s="756"/>
      <c r="T7" s="756"/>
      <c r="U7" s="756"/>
      <c r="V7" s="231"/>
      <c r="W7" s="231"/>
      <c r="X7" s="231"/>
      <c r="Y7" s="231"/>
      <c r="Z7" s="231"/>
      <c r="AA7" s="231"/>
      <c r="AB7" s="231"/>
      <c r="AC7" s="231"/>
      <c r="AD7" s="231"/>
      <c r="AE7" s="231"/>
      <c r="AF7" s="231"/>
      <c r="AG7" s="117"/>
      <c r="AH7" s="755"/>
      <c r="AI7" s="756"/>
      <c r="AJ7" s="756"/>
      <c r="AK7" s="756"/>
      <c r="AL7" s="756"/>
      <c r="AM7" s="756"/>
      <c r="AN7" s="756"/>
      <c r="AO7" s="756"/>
      <c r="AP7" s="756"/>
      <c r="AQ7" s="756"/>
      <c r="AR7" s="756"/>
      <c r="AS7" s="756"/>
      <c r="AT7" s="756"/>
      <c r="AU7" s="757"/>
      <c r="AV7" s="750"/>
      <c r="AW7" s="750"/>
      <c r="AX7" s="750"/>
      <c r="AY7" s="750"/>
    </row>
    <row r="8" spans="1:51" ht="15" customHeight="1">
      <c r="A8" s="758"/>
      <c r="B8" s="759"/>
      <c r="C8" s="760"/>
      <c r="D8" s="762"/>
      <c r="E8" s="762"/>
      <c r="F8" s="758"/>
      <c r="G8" s="760"/>
      <c r="H8" s="1067" t="s">
        <v>69</v>
      </c>
      <c r="I8" s="1068"/>
      <c r="J8" s="121" t="s">
        <v>425</v>
      </c>
      <c r="K8" s="758"/>
      <c r="L8" s="759"/>
      <c r="M8" s="759"/>
      <c r="N8" s="759"/>
      <c r="O8" s="759"/>
      <c r="P8" s="759"/>
      <c r="Q8" s="759"/>
      <c r="R8" s="759"/>
      <c r="S8" s="759"/>
      <c r="T8" s="759"/>
      <c r="U8" s="759"/>
      <c r="V8" s="118"/>
      <c r="W8" s="118"/>
      <c r="X8" s="118"/>
      <c r="Y8" s="118"/>
      <c r="Z8" s="118"/>
      <c r="AA8" s="118"/>
      <c r="AB8" s="118"/>
      <c r="AC8" s="118"/>
      <c r="AD8" s="118"/>
      <c r="AE8" s="118"/>
      <c r="AF8" s="118"/>
      <c r="AG8" s="119"/>
      <c r="AH8" s="755"/>
      <c r="AI8" s="756"/>
      <c r="AJ8" s="756"/>
      <c r="AK8" s="756"/>
      <c r="AL8" s="756"/>
      <c r="AM8" s="756"/>
      <c r="AN8" s="756"/>
      <c r="AO8" s="756"/>
      <c r="AP8" s="756"/>
      <c r="AQ8" s="756"/>
      <c r="AR8" s="756"/>
      <c r="AS8" s="756"/>
      <c r="AT8" s="756"/>
      <c r="AU8" s="757"/>
      <c r="AV8" s="750"/>
      <c r="AW8" s="750"/>
      <c r="AX8" s="750"/>
      <c r="AY8" s="750"/>
    </row>
    <row r="9" spans="1:51" ht="15" customHeight="1">
      <c r="A9" s="763" t="s">
        <v>399</v>
      </c>
      <c r="B9" s="764"/>
      <c r="C9" s="765"/>
      <c r="D9" s="770"/>
      <c r="E9" s="768"/>
      <c r="F9" s="768"/>
      <c r="G9" s="768"/>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9"/>
      <c r="AH9" s="755"/>
      <c r="AI9" s="756"/>
      <c r="AJ9" s="756"/>
      <c r="AK9" s="756"/>
      <c r="AL9" s="756"/>
      <c r="AM9" s="756"/>
      <c r="AN9" s="756"/>
      <c r="AO9" s="756"/>
      <c r="AP9" s="756"/>
      <c r="AQ9" s="756"/>
      <c r="AR9" s="756"/>
      <c r="AS9" s="756"/>
      <c r="AT9" s="756"/>
      <c r="AU9" s="757"/>
      <c r="AV9" s="750"/>
      <c r="AW9" s="750"/>
      <c r="AX9" s="750"/>
      <c r="AY9" s="750"/>
    </row>
    <row r="10" spans="1:51" ht="15" customHeight="1">
      <c r="A10" s="763" t="s">
        <v>287</v>
      </c>
      <c r="B10" s="764"/>
      <c r="C10" s="765"/>
      <c r="D10" s="770" t="s">
        <v>500</v>
      </c>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9"/>
      <c r="AH10" s="758"/>
      <c r="AI10" s="759"/>
      <c r="AJ10" s="759"/>
      <c r="AK10" s="759"/>
      <c r="AL10" s="759"/>
      <c r="AM10" s="759"/>
      <c r="AN10" s="759"/>
      <c r="AO10" s="759"/>
      <c r="AP10" s="759"/>
      <c r="AQ10" s="759"/>
      <c r="AR10" s="759"/>
      <c r="AS10" s="759"/>
      <c r="AT10" s="759"/>
      <c r="AU10" s="760"/>
      <c r="AV10" s="750"/>
      <c r="AW10" s="750"/>
      <c r="AX10" s="750"/>
      <c r="AY10" s="750"/>
    </row>
    <row r="11" spans="1:51" ht="70.5" customHeight="1">
      <c r="A11" s="739" t="s">
        <v>168</v>
      </c>
      <c r="B11" s="744"/>
      <c r="C11" s="744"/>
      <c r="D11" s="744"/>
      <c r="E11" s="744"/>
      <c r="F11" s="740"/>
      <c r="G11" s="739" t="s">
        <v>278</v>
      </c>
      <c r="H11" s="740"/>
      <c r="I11" s="742" t="s">
        <v>179</v>
      </c>
      <c r="J11" s="742" t="s">
        <v>279</v>
      </c>
      <c r="K11" s="742" t="s">
        <v>323</v>
      </c>
      <c r="L11" s="742" t="s">
        <v>363</v>
      </c>
      <c r="M11" s="742" t="s">
        <v>167</v>
      </c>
      <c r="N11" s="742" t="s">
        <v>182</v>
      </c>
      <c r="O11" s="739" t="s">
        <v>284</v>
      </c>
      <c r="P11" s="744"/>
      <c r="Q11" s="744"/>
      <c r="R11" s="744"/>
      <c r="S11" s="740"/>
      <c r="T11" s="742" t="s">
        <v>173</v>
      </c>
      <c r="U11" s="742" t="s">
        <v>285</v>
      </c>
      <c r="V11" s="727" t="s">
        <v>370</v>
      </c>
      <c r="W11" s="728"/>
      <c r="X11" s="728"/>
      <c r="Y11" s="728"/>
      <c r="Z11" s="728"/>
      <c r="AA11" s="728"/>
      <c r="AB11" s="728"/>
      <c r="AC11" s="728"/>
      <c r="AD11" s="728"/>
      <c r="AE11" s="728"/>
      <c r="AF11" s="728"/>
      <c r="AG11" s="729"/>
      <c r="AH11" s="727" t="s">
        <v>87</v>
      </c>
      <c r="AI11" s="728"/>
      <c r="AJ11" s="728"/>
      <c r="AK11" s="728"/>
      <c r="AL11" s="728"/>
      <c r="AM11" s="728"/>
      <c r="AN11" s="728"/>
      <c r="AO11" s="728"/>
      <c r="AP11" s="728"/>
      <c r="AQ11" s="728"/>
      <c r="AR11" s="728"/>
      <c r="AS11" s="729"/>
      <c r="AT11" s="739" t="s">
        <v>8</v>
      </c>
      <c r="AU11" s="740"/>
      <c r="AV11" s="750"/>
      <c r="AW11" s="750"/>
      <c r="AX11" s="750"/>
      <c r="AY11" s="750"/>
    </row>
    <row r="12" spans="1:51" ht="42.75">
      <c r="A12" s="409" t="s">
        <v>169</v>
      </c>
      <c r="B12" s="409" t="s">
        <v>170</v>
      </c>
      <c r="C12" s="409" t="s">
        <v>171</v>
      </c>
      <c r="D12" s="409" t="s">
        <v>178</v>
      </c>
      <c r="E12" s="409" t="s">
        <v>185</v>
      </c>
      <c r="F12" s="409" t="s">
        <v>186</v>
      </c>
      <c r="G12" s="409" t="s">
        <v>277</v>
      </c>
      <c r="H12" s="409" t="s">
        <v>184</v>
      </c>
      <c r="I12" s="743"/>
      <c r="J12" s="743"/>
      <c r="K12" s="743"/>
      <c r="L12" s="743"/>
      <c r="M12" s="743"/>
      <c r="N12" s="743"/>
      <c r="O12" s="409">
        <v>2020</v>
      </c>
      <c r="P12" s="409">
        <v>2021</v>
      </c>
      <c r="Q12" s="409">
        <v>2022</v>
      </c>
      <c r="R12" s="409">
        <v>2023</v>
      </c>
      <c r="S12" s="409">
        <v>2024</v>
      </c>
      <c r="T12" s="743"/>
      <c r="U12" s="743"/>
      <c r="V12" s="408" t="s">
        <v>39</v>
      </c>
      <c r="W12" s="408" t="s">
        <v>40</v>
      </c>
      <c r="X12" s="408" t="s">
        <v>41</v>
      </c>
      <c r="Y12" s="408" t="s">
        <v>42</v>
      </c>
      <c r="Z12" s="408" t="s">
        <v>43</v>
      </c>
      <c r="AA12" s="408" t="s">
        <v>44</v>
      </c>
      <c r="AB12" s="408" t="s">
        <v>45</v>
      </c>
      <c r="AC12" s="408" t="s">
        <v>46</v>
      </c>
      <c r="AD12" s="408" t="s">
        <v>47</v>
      </c>
      <c r="AE12" s="408" t="s">
        <v>48</v>
      </c>
      <c r="AF12" s="408" t="s">
        <v>49</v>
      </c>
      <c r="AG12" s="408" t="s">
        <v>50</v>
      </c>
      <c r="AH12" s="408" t="s">
        <v>39</v>
      </c>
      <c r="AI12" s="408" t="s">
        <v>40</v>
      </c>
      <c r="AJ12" s="408" t="s">
        <v>41</v>
      </c>
      <c r="AK12" s="408" t="s">
        <v>42</v>
      </c>
      <c r="AL12" s="408" t="s">
        <v>43</v>
      </c>
      <c r="AM12" s="408" t="s">
        <v>44</v>
      </c>
      <c r="AN12" s="408" t="s">
        <v>45</v>
      </c>
      <c r="AO12" s="408" t="s">
        <v>46</v>
      </c>
      <c r="AP12" s="408" t="s">
        <v>47</v>
      </c>
      <c r="AQ12" s="408" t="s">
        <v>48</v>
      </c>
      <c r="AR12" s="408" t="s">
        <v>49</v>
      </c>
      <c r="AS12" s="408" t="s">
        <v>50</v>
      </c>
      <c r="AT12" s="409" t="s">
        <v>413</v>
      </c>
      <c r="AU12" s="216" t="s">
        <v>88</v>
      </c>
      <c r="AV12" s="743"/>
      <c r="AW12" s="743"/>
      <c r="AX12" s="743"/>
      <c r="AY12" s="743"/>
    </row>
    <row r="13" spans="1:51" ht="168.75" customHeight="1">
      <c r="A13" s="121"/>
      <c r="B13" s="121"/>
      <c r="C13" s="121"/>
      <c r="D13" s="121"/>
      <c r="E13" s="121" t="s">
        <v>425</v>
      </c>
      <c r="F13" s="121"/>
      <c r="G13" s="122" t="s">
        <v>668</v>
      </c>
      <c r="H13" s="122" t="s">
        <v>842</v>
      </c>
      <c r="I13" s="364" t="s">
        <v>669</v>
      </c>
      <c r="J13" s="152" t="s">
        <v>670</v>
      </c>
      <c r="K13" s="122" t="s">
        <v>430</v>
      </c>
      <c r="L13" s="122"/>
      <c r="M13" s="122" t="s">
        <v>431</v>
      </c>
      <c r="N13" s="122" t="s">
        <v>671</v>
      </c>
      <c r="O13" s="123"/>
      <c r="P13" s="123"/>
      <c r="Q13" s="123"/>
      <c r="R13" s="293">
        <v>0.85</v>
      </c>
      <c r="S13" s="123"/>
      <c r="T13" s="235" t="s">
        <v>433</v>
      </c>
      <c r="U13" s="235" t="s">
        <v>672</v>
      </c>
      <c r="V13" s="124"/>
      <c r="W13" s="124"/>
      <c r="X13" s="358">
        <v>0.2</v>
      </c>
      <c r="Y13" s="358"/>
      <c r="Z13" s="358"/>
      <c r="AA13" s="358">
        <v>0.2</v>
      </c>
      <c r="AB13" s="358"/>
      <c r="AC13" s="358"/>
      <c r="AD13" s="358">
        <v>0.2</v>
      </c>
      <c r="AE13" s="358"/>
      <c r="AF13" s="358"/>
      <c r="AG13" s="358">
        <v>0.25</v>
      </c>
      <c r="AH13" s="124"/>
      <c r="AI13" s="124"/>
      <c r="AJ13" s="127">
        <v>0</v>
      </c>
      <c r="AK13" s="124"/>
      <c r="AL13" s="124"/>
      <c r="AM13" s="124"/>
      <c r="AN13" s="124"/>
      <c r="AO13" s="124"/>
      <c r="AP13" s="124"/>
      <c r="AQ13" s="124"/>
      <c r="AR13" s="124"/>
      <c r="AS13" s="124"/>
      <c r="AT13" s="124">
        <f>SUM(AH13:AS13)</f>
        <v>0</v>
      </c>
      <c r="AU13" s="127">
        <f>+AT13/R13</f>
        <v>0</v>
      </c>
      <c r="AV13" s="412"/>
      <c r="AW13" s="412"/>
      <c r="AX13" s="418"/>
      <c r="AY13" s="418"/>
    </row>
    <row r="14" spans="1:51" ht="168.75" customHeight="1">
      <c r="A14" s="121"/>
      <c r="B14" s="121"/>
      <c r="C14" s="121"/>
      <c r="D14" s="121"/>
      <c r="E14" s="474" t="s">
        <v>425</v>
      </c>
      <c r="F14" s="121"/>
      <c r="G14" s="122" t="s">
        <v>668</v>
      </c>
      <c r="H14" s="122" t="s">
        <v>843</v>
      </c>
      <c r="I14" s="364" t="s">
        <v>669</v>
      </c>
      <c r="J14" s="152" t="s">
        <v>673</v>
      </c>
      <c r="K14" s="122" t="s">
        <v>430</v>
      </c>
      <c r="L14" s="124"/>
      <c r="M14" s="122" t="s">
        <v>431</v>
      </c>
      <c r="N14" s="122" t="s">
        <v>674</v>
      </c>
      <c r="O14" s="124"/>
      <c r="P14" s="124"/>
      <c r="Q14" s="124"/>
      <c r="R14" s="293">
        <v>0.85</v>
      </c>
      <c r="S14" s="124"/>
      <c r="T14" s="235" t="s">
        <v>455</v>
      </c>
      <c r="U14" s="235" t="s">
        <v>675</v>
      </c>
      <c r="V14" s="124"/>
      <c r="W14" s="124"/>
      <c r="X14" s="124"/>
      <c r="Y14" s="124"/>
      <c r="Z14" s="124"/>
      <c r="AA14" s="358">
        <v>0.4</v>
      </c>
      <c r="AB14" s="358"/>
      <c r="AC14" s="358"/>
      <c r="AD14" s="358"/>
      <c r="AE14" s="358"/>
      <c r="AF14" s="358"/>
      <c r="AG14" s="358">
        <v>0.45</v>
      </c>
      <c r="AH14" s="124"/>
      <c r="AI14" s="124"/>
      <c r="AJ14" s="124"/>
      <c r="AK14" s="124"/>
      <c r="AL14" s="124"/>
      <c r="AM14" s="124"/>
      <c r="AN14" s="124"/>
      <c r="AO14" s="124"/>
      <c r="AP14" s="124"/>
      <c r="AQ14" s="124"/>
      <c r="AR14" s="124"/>
      <c r="AS14" s="124"/>
      <c r="AT14" s="124">
        <f aca="true" t="shared" si="0" ref="AT14:AT20">SUM(AH14:AS14)</f>
        <v>0</v>
      </c>
      <c r="AU14" s="127">
        <f aca="true" t="shared" si="1" ref="AU14:AU20">+AT14/R14</f>
        <v>0</v>
      </c>
      <c r="AV14" s="412"/>
      <c r="AW14" s="412"/>
      <c r="AX14" s="418"/>
      <c r="AY14" s="418"/>
    </row>
    <row r="15" spans="1:51" ht="168.75" customHeight="1">
      <c r="A15" s="121"/>
      <c r="B15" s="121"/>
      <c r="C15" s="121"/>
      <c r="D15" s="121"/>
      <c r="E15" s="474" t="s">
        <v>425</v>
      </c>
      <c r="F15" s="121"/>
      <c r="G15" s="122" t="s">
        <v>668</v>
      </c>
      <c r="H15" s="122" t="s">
        <v>842</v>
      </c>
      <c r="I15" s="308" t="s">
        <v>676</v>
      </c>
      <c r="J15" s="308" t="s">
        <v>677</v>
      </c>
      <c r="K15" s="122" t="s">
        <v>453</v>
      </c>
      <c r="L15" s="124"/>
      <c r="M15" s="122" t="s">
        <v>431</v>
      </c>
      <c r="N15" s="122" t="s">
        <v>678</v>
      </c>
      <c r="O15" s="124"/>
      <c r="P15" s="124"/>
      <c r="Q15" s="124"/>
      <c r="R15" s="244">
        <v>1</v>
      </c>
      <c r="S15" s="124"/>
      <c r="T15" s="235" t="s">
        <v>433</v>
      </c>
      <c r="U15" s="122" t="s">
        <v>679</v>
      </c>
      <c r="V15" s="358"/>
      <c r="W15" s="358"/>
      <c r="X15" s="358">
        <v>1</v>
      </c>
      <c r="Y15" s="358"/>
      <c r="Z15" s="358"/>
      <c r="AA15" s="358">
        <v>1</v>
      </c>
      <c r="AB15" s="358"/>
      <c r="AC15" s="358"/>
      <c r="AD15" s="358">
        <v>1</v>
      </c>
      <c r="AE15" s="358"/>
      <c r="AF15" s="358"/>
      <c r="AG15" s="358">
        <v>1</v>
      </c>
      <c r="AH15" s="124"/>
      <c r="AI15" s="124"/>
      <c r="AJ15" s="127">
        <v>1</v>
      </c>
      <c r="AK15" s="124"/>
      <c r="AL15" s="124"/>
      <c r="AM15" s="124"/>
      <c r="AN15" s="124"/>
      <c r="AO15" s="124"/>
      <c r="AP15" s="124"/>
      <c r="AQ15" s="124"/>
      <c r="AR15" s="124"/>
      <c r="AS15" s="124"/>
      <c r="AT15" s="127">
        <f t="shared" si="0"/>
        <v>1</v>
      </c>
      <c r="AU15" s="127">
        <f>+(SUM(AH15:AS15)/+SUM(V15:AG15))</f>
        <v>0.25</v>
      </c>
      <c r="AV15" s="412"/>
      <c r="AW15" s="412"/>
      <c r="AX15" s="418"/>
      <c r="AY15" s="418"/>
    </row>
    <row r="16" spans="1:51" ht="105">
      <c r="A16" s="121"/>
      <c r="B16" s="121"/>
      <c r="C16" s="121"/>
      <c r="D16" s="121"/>
      <c r="E16" s="474" t="s">
        <v>425</v>
      </c>
      <c r="F16" s="121"/>
      <c r="G16" s="122" t="s">
        <v>668</v>
      </c>
      <c r="H16" s="122" t="s">
        <v>842</v>
      </c>
      <c r="I16" s="308" t="s">
        <v>680</v>
      </c>
      <c r="J16" s="308" t="s">
        <v>681</v>
      </c>
      <c r="K16" s="121" t="s">
        <v>430</v>
      </c>
      <c r="L16" s="124"/>
      <c r="M16" s="122" t="s">
        <v>431</v>
      </c>
      <c r="N16" s="122" t="s">
        <v>682</v>
      </c>
      <c r="O16" s="124"/>
      <c r="P16" s="124"/>
      <c r="Q16" s="124"/>
      <c r="R16" s="244">
        <v>1</v>
      </c>
      <c r="S16" s="124"/>
      <c r="T16" s="235" t="s">
        <v>433</v>
      </c>
      <c r="U16" s="122" t="s">
        <v>683</v>
      </c>
      <c r="V16" s="358"/>
      <c r="W16" s="358"/>
      <c r="X16" s="358">
        <v>0.25</v>
      </c>
      <c r="Y16" s="358"/>
      <c r="Z16" s="358"/>
      <c r="AA16" s="358">
        <v>0.25</v>
      </c>
      <c r="AB16" s="358"/>
      <c r="AC16" s="358"/>
      <c r="AD16" s="358">
        <v>0.25</v>
      </c>
      <c r="AE16" s="358"/>
      <c r="AF16" s="358"/>
      <c r="AG16" s="358">
        <v>0.25</v>
      </c>
      <c r="AH16" s="124"/>
      <c r="AI16" s="124"/>
      <c r="AJ16" s="127">
        <v>0.25</v>
      </c>
      <c r="AK16" s="124"/>
      <c r="AL16" s="124"/>
      <c r="AM16" s="124"/>
      <c r="AN16" s="124"/>
      <c r="AO16" s="124"/>
      <c r="AP16" s="124"/>
      <c r="AQ16" s="124"/>
      <c r="AR16" s="124"/>
      <c r="AS16" s="124"/>
      <c r="AT16" s="127">
        <f t="shared" si="0"/>
        <v>0.25</v>
      </c>
      <c r="AU16" s="127">
        <f>+AT16/R16</f>
        <v>0.25</v>
      </c>
      <c r="AV16" s="412"/>
      <c r="AW16" s="412"/>
      <c r="AX16" s="418"/>
      <c r="AY16" s="418"/>
    </row>
    <row r="17" spans="1:51" ht="168.75" customHeight="1">
      <c r="A17" s="121"/>
      <c r="B17" s="121"/>
      <c r="C17" s="121"/>
      <c r="D17" s="121"/>
      <c r="E17" s="474" t="s">
        <v>425</v>
      </c>
      <c r="F17" s="121"/>
      <c r="G17" s="122" t="s">
        <v>668</v>
      </c>
      <c r="H17" s="122" t="s">
        <v>842</v>
      </c>
      <c r="I17" s="308" t="s">
        <v>684</v>
      </c>
      <c r="J17" s="308" t="s">
        <v>685</v>
      </c>
      <c r="K17" s="121" t="s">
        <v>453</v>
      </c>
      <c r="L17" s="124"/>
      <c r="M17" s="122" t="s">
        <v>431</v>
      </c>
      <c r="N17" s="308" t="s">
        <v>686</v>
      </c>
      <c r="O17" s="124"/>
      <c r="P17" s="124"/>
      <c r="Q17" s="124"/>
      <c r="R17" s="244">
        <v>1</v>
      </c>
      <c r="S17" s="124"/>
      <c r="T17" s="235" t="s">
        <v>460</v>
      </c>
      <c r="U17" s="122" t="s">
        <v>687</v>
      </c>
      <c r="V17" s="358">
        <f>(100/100)*100%</f>
        <v>1</v>
      </c>
      <c r="W17" s="358">
        <f aca="true" t="shared" si="2" ref="W17:AG17">(100/100)*100%</f>
        <v>1</v>
      </c>
      <c r="X17" s="358">
        <f t="shared" si="2"/>
        <v>1</v>
      </c>
      <c r="Y17" s="358">
        <f t="shared" si="2"/>
        <v>1</v>
      </c>
      <c r="Z17" s="358">
        <f t="shared" si="2"/>
        <v>1</v>
      </c>
      <c r="AA17" s="358">
        <f t="shared" si="2"/>
        <v>1</v>
      </c>
      <c r="AB17" s="358">
        <f t="shared" si="2"/>
        <v>1</v>
      </c>
      <c r="AC17" s="358">
        <f t="shared" si="2"/>
        <v>1</v>
      </c>
      <c r="AD17" s="358">
        <f t="shared" si="2"/>
        <v>1</v>
      </c>
      <c r="AE17" s="358">
        <f t="shared" si="2"/>
        <v>1</v>
      </c>
      <c r="AF17" s="358">
        <f t="shared" si="2"/>
        <v>1</v>
      </c>
      <c r="AG17" s="358">
        <f t="shared" si="2"/>
        <v>1</v>
      </c>
      <c r="AH17" s="127">
        <v>0.71</v>
      </c>
      <c r="AI17" s="127">
        <f>533/649</f>
        <v>0.8212634822804314</v>
      </c>
      <c r="AJ17" s="127">
        <f>718/872</f>
        <v>0.823394495412844</v>
      </c>
      <c r="AK17" s="127">
        <v>0.84</v>
      </c>
      <c r="AL17" s="124"/>
      <c r="AM17" s="124"/>
      <c r="AN17" s="124"/>
      <c r="AO17" s="124"/>
      <c r="AP17" s="124"/>
      <c r="AQ17" s="124"/>
      <c r="AR17" s="124"/>
      <c r="AS17" s="124"/>
      <c r="AT17" s="127">
        <f>AVERAGE(AH17:AS17)</f>
        <v>0.7986644944233188</v>
      </c>
      <c r="AU17" s="127">
        <f>+(SUM(AH17:AS17)/+SUM(V17:AG17))</f>
        <v>0.26622149814110624</v>
      </c>
      <c r="AV17" s="414"/>
      <c r="AW17" s="415"/>
      <c r="AX17" s="416"/>
      <c r="AY17" s="417"/>
    </row>
    <row r="18" spans="1:51" ht="168.75" customHeight="1">
      <c r="A18" s="121"/>
      <c r="B18" s="121"/>
      <c r="C18" s="121"/>
      <c r="D18" s="121"/>
      <c r="E18" s="474" t="s">
        <v>425</v>
      </c>
      <c r="F18" s="121"/>
      <c r="G18" s="122" t="s">
        <v>668</v>
      </c>
      <c r="H18" s="122" t="s">
        <v>842</v>
      </c>
      <c r="I18" s="308" t="s">
        <v>688</v>
      </c>
      <c r="J18" s="308" t="s">
        <v>689</v>
      </c>
      <c r="K18" s="121" t="s">
        <v>430</v>
      </c>
      <c r="L18" s="124"/>
      <c r="M18" s="122" t="s">
        <v>431</v>
      </c>
      <c r="N18" s="308" t="s">
        <v>690</v>
      </c>
      <c r="O18" s="124"/>
      <c r="P18" s="124"/>
      <c r="Q18" s="124"/>
      <c r="R18" s="244">
        <v>1</v>
      </c>
      <c r="S18" s="124"/>
      <c r="T18" s="235" t="s">
        <v>455</v>
      </c>
      <c r="U18" s="122" t="s">
        <v>691</v>
      </c>
      <c r="V18" s="358"/>
      <c r="W18" s="358"/>
      <c r="X18" s="358"/>
      <c r="Y18" s="358"/>
      <c r="Z18" s="358"/>
      <c r="AA18" s="358">
        <v>0.5</v>
      </c>
      <c r="AB18" s="358"/>
      <c r="AC18" s="358"/>
      <c r="AD18" s="358"/>
      <c r="AE18" s="358"/>
      <c r="AF18" s="358"/>
      <c r="AG18" s="358">
        <v>0.5</v>
      </c>
      <c r="AH18" s="124"/>
      <c r="AI18" s="124"/>
      <c r="AJ18" s="124"/>
      <c r="AK18" s="124"/>
      <c r="AL18" s="124"/>
      <c r="AM18" s="124"/>
      <c r="AN18" s="124"/>
      <c r="AO18" s="124"/>
      <c r="AP18" s="124"/>
      <c r="AQ18" s="124"/>
      <c r="AR18" s="124"/>
      <c r="AS18" s="124"/>
      <c r="AT18" s="124">
        <f t="shared" si="0"/>
        <v>0</v>
      </c>
      <c r="AU18" s="127">
        <f t="shared" si="1"/>
        <v>0</v>
      </c>
      <c r="AV18" s="412"/>
      <c r="AW18" s="412"/>
      <c r="AX18" s="418"/>
      <c r="AY18" s="418"/>
    </row>
    <row r="19" spans="1:51" ht="168.75" customHeight="1">
      <c r="A19" s="121"/>
      <c r="B19" s="121"/>
      <c r="C19" s="121"/>
      <c r="D19" s="121"/>
      <c r="E19" s="474" t="s">
        <v>425</v>
      </c>
      <c r="F19" s="121"/>
      <c r="G19" s="122" t="s">
        <v>668</v>
      </c>
      <c r="H19" s="122" t="s">
        <v>842</v>
      </c>
      <c r="I19" s="308" t="s">
        <v>692</v>
      </c>
      <c r="J19" s="308" t="s">
        <v>693</v>
      </c>
      <c r="K19" s="121" t="s">
        <v>430</v>
      </c>
      <c r="L19" s="124"/>
      <c r="M19" s="122" t="s">
        <v>431</v>
      </c>
      <c r="N19" s="308" t="s">
        <v>690</v>
      </c>
      <c r="O19" s="124"/>
      <c r="P19" s="124"/>
      <c r="Q19" s="124"/>
      <c r="R19" s="244">
        <v>1</v>
      </c>
      <c r="S19" s="124"/>
      <c r="T19" s="235" t="s">
        <v>455</v>
      </c>
      <c r="U19" s="122" t="s">
        <v>694</v>
      </c>
      <c r="V19" s="358"/>
      <c r="W19" s="358"/>
      <c r="X19" s="358"/>
      <c r="Y19" s="358"/>
      <c r="Z19" s="358"/>
      <c r="AA19" s="358">
        <v>0.5</v>
      </c>
      <c r="AB19" s="358"/>
      <c r="AC19" s="358"/>
      <c r="AD19" s="358"/>
      <c r="AE19" s="358"/>
      <c r="AF19" s="358"/>
      <c r="AG19" s="358">
        <v>0.5</v>
      </c>
      <c r="AH19" s="124"/>
      <c r="AI19" s="124"/>
      <c r="AJ19" s="124"/>
      <c r="AK19" s="124"/>
      <c r="AL19" s="124"/>
      <c r="AM19" s="124"/>
      <c r="AN19" s="124"/>
      <c r="AO19" s="124"/>
      <c r="AP19" s="124"/>
      <c r="AQ19" s="124"/>
      <c r="AR19" s="124"/>
      <c r="AS19" s="124"/>
      <c r="AT19" s="124">
        <f t="shared" si="0"/>
        <v>0</v>
      </c>
      <c r="AU19" s="127">
        <f t="shared" si="1"/>
        <v>0</v>
      </c>
      <c r="AV19" s="412"/>
      <c r="AW19" s="412"/>
      <c r="AX19" s="418"/>
      <c r="AY19" s="418"/>
    </row>
    <row r="20" spans="1:51" ht="168.75" customHeight="1">
      <c r="A20" s="121"/>
      <c r="B20" s="121"/>
      <c r="C20" s="121"/>
      <c r="D20" s="121"/>
      <c r="E20" s="474" t="s">
        <v>425</v>
      </c>
      <c r="F20" s="121"/>
      <c r="G20" s="122" t="s">
        <v>668</v>
      </c>
      <c r="H20" s="122" t="s">
        <v>842</v>
      </c>
      <c r="I20" s="308" t="s">
        <v>695</v>
      </c>
      <c r="J20" s="308" t="s">
        <v>696</v>
      </c>
      <c r="K20" s="121" t="s">
        <v>453</v>
      </c>
      <c r="L20" s="124"/>
      <c r="M20" s="122" t="s">
        <v>431</v>
      </c>
      <c r="N20" s="365" t="s">
        <v>697</v>
      </c>
      <c r="O20" s="124"/>
      <c r="P20" s="124"/>
      <c r="Q20" s="124"/>
      <c r="R20" s="244">
        <v>1</v>
      </c>
      <c r="S20" s="124"/>
      <c r="T20" s="235" t="s">
        <v>455</v>
      </c>
      <c r="U20" s="122" t="s">
        <v>698</v>
      </c>
      <c r="V20" s="358"/>
      <c r="W20" s="358"/>
      <c r="X20" s="358"/>
      <c r="Y20" s="358"/>
      <c r="Z20" s="358"/>
      <c r="AA20" s="358">
        <v>1</v>
      </c>
      <c r="AB20" s="358"/>
      <c r="AC20" s="358"/>
      <c r="AD20" s="358"/>
      <c r="AE20" s="358"/>
      <c r="AF20" s="358"/>
      <c r="AG20" s="358">
        <v>1</v>
      </c>
      <c r="AH20" s="124"/>
      <c r="AI20" s="124"/>
      <c r="AJ20" s="124"/>
      <c r="AK20" s="124"/>
      <c r="AL20" s="124"/>
      <c r="AM20" s="124"/>
      <c r="AN20" s="124"/>
      <c r="AO20" s="124"/>
      <c r="AP20" s="124"/>
      <c r="AQ20" s="124"/>
      <c r="AR20" s="124"/>
      <c r="AS20" s="124"/>
      <c r="AT20" s="124">
        <f t="shared" si="0"/>
        <v>0</v>
      </c>
      <c r="AU20" s="127">
        <f t="shared" si="1"/>
        <v>0</v>
      </c>
      <c r="AV20" s="412"/>
      <c r="AW20" s="412"/>
      <c r="AX20" s="418"/>
      <c r="AY20" s="418"/>
    </row>
    <row r="21" spans="1:51" ht="54" customHeight="1">
      <c r="A21" s="1069" t="s">
        <v>64</v>
      </c>
      <c r="B21" s="1070"/>
      <c r="C21" s="1071"/>
      <c r="D21" s="1058" t="s">
        <v>66</v>
      </c>
      <c r="E21" s="1059"/>
      <c r="F21" s="1059"/>
      <c r="G21" s="1059"/>
      <c r="H21" s="1059"/>
      <c r="I21" s="1060"/>
      <c r="J21" s="1078" t="s">
        <v>300</v>
      </c>
      <c r="K21" s="1079"/>
      <c r="L21" s="1079"/>
      <c r="M21" s="1079"/>
      <c r="N21" s="1079"/>
      <c r="O21" s="1080"/>
      <c r="P21" s="1058" t="s">
        <v>66</v>
      </c>
      <c r="Q21" s="1059"/>
      <c r="R21" s="1059"/>
      <c r="S21" s="1059"/>
      <c r="T21" s="1059"/>
      <c r="U21" s="1060"/>
      <c r="V21" s="1058" t="s">
        <v>66</v>
      </c>
      <c r="W21" s="1059"/>
      <c r="X21" s="1059"/>
      <c r="Y21" s="1059"/>
      <c r="Z21" s="1059"/>
      <c r="AA21" s="1059"/>
      <c r="AB21" s="1059"/>
      <c r="AC21" s="1060"/>
      <c r="AD21" s="1058" t="s">
        <v>66</v>
      </c>
      <c r="AE21" s="1059"/>
      <c r="AF21" s="1059"/>
      <c r="AG21" s="1059"/>
      <c r="AH21" s="1059"/>
      <c r="AI21" s="1059"/>
      <c r="AJ21" s="1059"/>
      <c r="AK21" s="1059"/>
      <c r="AL21" s="1059"/>
      <c r="AM21" s="1059"/>
      <c r="AN21" s="1059"/>
      <c r="AO21" s="1060"/>
      <c r="AP21" s="1078" t="s">
        <v>318</v>
      </c>
      <c r="AQ21" s="1079"/>
      <c r="AR21" s="1079"/>
      <c r="AS21" s="1080"/>
      <c r="AT21" s="1058" t="s">
        <v>13</v>
      </c>
      <c r="AU21" s="1059"/>
      <c r="AV21" s="1059"/>
      <c r="AW21" s="1059"/>
      <c r="AX21" s="1059"/>
      <c r="AY21" s="1060"/>
    </row>
    <row r="22" spans="1:51" ht="30" customHeight="1">
      <c r="A22" s="1072"/>
      <c r="B22" s="1073"/>
      <c r="C22" s="1074"/>
      <c r="D22" s="1058" t="s">
        <v>773</v>
      </c>
      <c r="E22" s="1059"/>
      <c r="F22" s="1059"/>
      <c r="G22" s="1059"/>
      <c r="H22" s="1059"/>
      <c r="I22" s="1060"/>
      <c r="J22" s="1081"/>
      <c r="K22" s="1082"/>
      <c r="L22" s="1082"/>
      <c r="M22" s="1082"/>
      <c r="N22" s="1082"/>
      <c r="O22" s="1083"/>
      <c r="P22" s="1058" t="s">
        <v>771</v>
      </c>
      <c r="Q22" s="1059"/>
      <c r="R22" s="1059"/>
      <c r="S22" s="1059"/>
      <c r="T22" s="1059"/>
      <c r="U22" s="1060"/>
      <c r="V22" s="1058" t="s">
        <v>65</v>
      </c>
      <c r="W22" s="1059"/>
      <c r="X22" s="1059"/>
      <c r="Y22" s="1059"/>
      <c r="Z22" s="1059"/>
      <c r="AA22" s="1059"/>
      <c r="AB22" s="1059"/>
      <c r="AC22" s="1060"/>
      <c r="AD22" s="1058" t="s">
        <v>65</v>
      </c>
      <c r="AE22" s="1059"/>
      <c r="AF22" s="1059"/>
      <c r="AG22" s="1059"/>
      <c r="AH22" s="1059"/>
      <c r="AI22" s="1059"/>
      <c r="AJ22" s="1059"/>
      <c r="AK22" s="1059"/>
      <c r="AL22" s="1059"/>
      <c r="AM22" s="1059"/>
      <c r="AN22" s="1059"/>
      <c r="AO22" s="1060"/>
      <c r="AP22" s="1081"/>
      <c r="AQ22" s="1082"/>
      <c r="AR22" s="1082"/>
      <c r="AS22" s="1083"/>
      <c r="AT22" s="1058" t="s">
        <v>771</v>
      </c>
      <c r="AU22" s="1059"/>
      <c r="AV22" s="1059"/>
      <c r="AW22" s="1059"/>
      <c r="AX22" s="1059"/>
      <c r="AY22" s="1060"/>
    </row>
    <row r="23" spans="1:51" ht="30" customHeight="1">
      <c r="A23" s="1075"/>
      <c r="B23" s="1076"/>
      <c r="C23" s="1077"/>
      <c r="D23" s="1058" t="s">
        <v>774</v>
      </c>
      <c r="E23" s="1059"/>
      <c r="F23" s="1059"/>
      <c r="G23" s="1059"/>
      <c r="H23" s="1059"/>
      <c r="I23" s="1060"/>
      <c r="J23" s="1084"/>
      <c r="K23" s="1085"/>
      <c r="L23" s="1085"/>
      <c r="M23" s="1085"/>
      <c r="N23" s="1085"/>
      <c r="O23" s="1086"/>
      <c r="P23" s="1058" t="s">
        <v>776</v>
      </c>
      <c r="Q23" s="1059"/>
      <c r="R23" s="1059"/>
      <c r="S23" s="1059"/>
      <c r="T23" s="1059"/>
      <c r="U23" s="1060"/>
      <c r="V23" s="1058" t="s">
        <v>297</v>
      </c>
      <c r="W23" s="1059"/>
      <c r="X23" s="1059"/>
      <c r="Y23" s="1059"/>
      <c r="Z23" s="1059"/>
      <c r="AA23" s="1059"/>
      <c r="AB23" s="1059"/>
      <c r="AC23" s="1060"/>
      <c r="AD23" s="1058" t="s">
        <v>297</v>
      </c>
      <c r="AE23" s="1059"/>
      <c r="AF23" s="1059"/>
      <c r="AG23" s="1059"/>
      <c r="AH23" s="1059"/>
      <c r="AI23" s="1059"/>
      <c r="AJ23" s="1059"/>
      <c r="AK23" s="1059"/>
      <c r="AL23" s="1059"/>
      <c r="AM23" s="1059"/>
      <c r="AN23" s="1059"/>
      <c r="AO23" s="1060"/>
      <c r="AP23" s="1084"/>
      <c r="AQ23" s="1085"/>
      <c r="AR23" s="1085"/>
      <c r="AS23" s="1086"/>
      <c r="AT23" s="1058" t="s">
        <v>75</v>
      </c>
      <c r="AU23" s="1059"/>
      <c r="AV23" s="1059"/>
      <c r="AW23" s="1059"/>
      <c r="AX23" s="1059"/>
      <c r="AY23" s="1060"/>
    </row>
  </sheetData>
  <sheetProtection/>
  <mergeCells count="56">
    <mergeCell ref="AX4:AY4"/>
    <mergeCell ref="AX3:AY3"/>
    <mergeCell ref="A3:AW4"/>
    <mergeCell ref="AX2:AY2"/>
    <mergeCell ref="A2:AW2"/>
    <mergeCell ref="D23:I23"/>
    <mergeCell ref="P23:U23"/>
    <mergeCell ref="V23:AC23"/>
    <mergeCell ref="AD23:AO23"/>
    <mergeCell ref="AT23:AY23"/>
    <mergeCell ref="AT21:AY21"/>
    <mergeCell ref="D22:I22"/>
    <mergeCell ref="P22:U22"/>
    <mergeCell ref="V22:AC22"/>
    <mergeCell ref="AD22:AO22"/>
    <mergeCell ref="AT22:AY22"/>
    <mergeCell ref="AH11:AS11"/>
    <mergeCell ref="AT11:AU11"/>
    <mergeCell ref="A21:C23"/>
    <mergeCell ref="D21:I21"/>
    <mergeCell ref="J21:O23"/>
    <mergeCell ref="P21:U21"/>
    <mergeCell ref="V21:AC21"/>
    <mergeCell ref="AD21:AO21"/>
    <mergeCell ref="AP21:AS23"/>
    <mergeCell ref="M11:M12"/>
    <mergeCell ref="A9:C9"/>
    <mergeCell ref="D9:AG9"/>
    <mergeCell ref="A10:C10"/>
    <mergeCell ref="D10:AG10"/>
    <mergeCell ref="N11:N12"/>
    <mergeCell ref="O11:S11"/>
    <mergeCell ref="T11:T12"/>
    <mergeCell ref="U11:U12"/>
    <mergeCell ref="V11:AG11"/>
    <mergeCell ref="A11:F11"/>
    <mergeCell ref="F6:G8"/>
    <mergeCell ref="H6:I6"/>
    <mergeCell ref="L11:L12"/>
    <mergeCell ref="K6:U8"/>
    <mergeCell ref="H7:I7"/>
    <mergeCell ref="H8:I8"/>
    <mergeCell ref="G11:H11"/>
    <mergeCell ref="I11:I12"/>
    <mergeCell ref="J11:J12"/>
    <mergeCell ref="K11:K12"/>
    <mergeCell ref="A1:AW1"/>
    <mergeCell ref="AX1:AY1"/>
    <mergeCell ref="A5:AG5"/>
    <mergeCell ref="AH5:AU10"/>
    <mergeCell ref="AV5:AV12"/>
    <mergeCell ref="AW5:AW12"/>
    <mergeCell ref="AX5:AX12"/>
    <mergeCell ref="AY5:AY12"/>
    <mergeCell ref="A6:C8"/>
    <mergeCell ref="D6:E8"/>
  </mergeCells>
  <printOptions/>
  <pageMargins left="0.7" right="0.7" top="0.75" bottom="0.75" header="0.3" footer="0.3"/>
  <pageSetup fitToHeight="1" fitToWidth="1" horizontalDpi="600" verticalDpi="600" orientation="landscape" scale="16" r:id="rId4"/>
  <drawing r:id="rId3"/>
  <legacyDrawing r:id="rId2"/>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AY19"/>
  <sheetViews>
    <sheetView zoomScale="55" zoomScaleNormal="55" zoomScalePageLayoutView="0" workbookViewId="0" topLeftCell="A1">
      <selection activeCell="D6" sqref="D6:E8"/>
    </sheetView>
  </sheetViews>
  <sheetFormatPr defaultColWidth="10.8515625" defaultRowHeight="15"/>
  <cols>
    <col min="1" max="1" width="10.7109375" style="113" customWidth="1"/>
    <col min="2" max="2" width="11.421875" style="113" customWidth="1"/>
    <col min="3" max="3" width="17.28125" style="113" customWidth="1"/>
    <col min="4" max="4" width="8.28125" style="113" customWidth="1"/>
    <col min="5" max="5" width="11.7109375" style="113" customWidth="1"/>
    <col min="6" max="6" width="8.28125" style="113" customWidth="1"/>
    <col min="7" max="7" width="14.7109375" style="113" customWidth="1"/>
    <col min="8" max="8" width="15.57421875" style="113" customWidth="1"/>
    <col min="9" max="9" width="29.28125" style="113" customWidth="1"/>
    <col min="10" max="10" width="26.28125" style="113" customWidth="1"/>
    <col min="11" max="11" width="18.57421875" style="113" customWidth="1"/>
    <col min="12" max="12" width="16.57421875" style="113" customWidth="1"/>
    <col min="13" max="13" width="15.28125" style="113" customWidth="1"/>
    <col min="14" max="14" width="24.7109375" style="113" customWidth="1"/>
    <col min="15" max="19" width="8.7109375" style="113" customWidth="1"/>
    <col min="20" max="20" width="22.28125" style="113" customWidth="1"/>
    <col min="21" max="21" width="26.8515625" style="113" customWidth="1"/>
    <col min="22" max="23" width="7.57421875" style="113" customWidth="1"/>
    <col min="24" max="24" width="7.57421875" style="305" customWidth="1"/>
    <col min="25" max="26" width="7.57421875" style="131" customWidth="1"/>
    <col min="27" max="27" width="7.57421875" style="305" customWidth="1"/>
    <col min="28" max="29" width="7.57421875" style="131" customWidth="1"/>
    <col min="30" max="30" width="7.57421875" style="305" customWidth="1"/>
    <col min="31" max="32" width="7.57421875" style="131" customWidth="1"/>
    <col min="33" max="33" width="7.57421875" style="305" customWidth="1"/>
    <col min="34" max="45" width="7.57421875" style="113" customWidth="1"/>
    <col min="46" max="46" width="16.00390625" style="113" bestFit="1" customWidth="1"/>
    <col min="47" max="47" width="14.140625" style="217" bestFit="1" customWidth="1"/>
    <col min="48" max="48" width="89.421875" style="113" customWidth="1"/>
    <col min="49" max="49" width="84.421875" style="113" customWidth="1"/>
    <col min="50" max="51" width="25.00390625" style="113" customWidth="1"/>
    <col min="52" max="16384" width="10.8515625" style="113" customWidth="1"/>
  </cols>
  <sheetData>
    <row r="1" spans="1:51" ht="15.75" customHeight="1">
      <c r="A1" s="724" t="s">
        <v>16</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6"/>
      <c r="AX1" s="998" t="s">
        <v>423</v>
      </c>
      <c r="AY1" s="999"/>
    </row>
    <row r="2" spans="1:51" ht="15.75" customHeight="1">
      <c r="A2" s="1090" t="s">
        <v>17</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2"/>
      <c r="AX2" s="1001" t="s">
        <v>418</v>
      </c>
      <c r="AY2" s="1002"/>
    </row>
    <row r="3" spans="1:51" ht="15" customHeight="1">
      <c r="A3" s="736" t="s">
        <v>195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8"/>
      <c r="AX3" s="1001" t="s">
        <v>424</v>
      </c>
      <c r="AY3" s="1002"/>
    </row>
    <row r="4" spans="1:51" ht="15.75" customHeight="1">
      <c r="A4" s="724"/>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6"/>
      <c r="AX4" s="723" t="s">
        <v>783</v>
      </c>
      <c r="AY4" s="723"/>
    </row>
    <row r="5" spans="1:51" ht="15" customHeight="1">
      <c r="A5" s="727" t="s">
        <v>174</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9"/>
      <c r="AH5" s="752" t="s">
        <v>69</v>
      </c>
      <c r="AI5" s="753"/>
      <c r="AJ5" s="753"/>
      <c r="AK5" s="753"/>
      <c r="AL5" s="753"/>
      <c r="AM5" s="753"/>
      <c r="AN5" s="753"/>
      <c r="AO5" s="753"/>
      <c r="AP5" s="753"/>
      <c r="AQ5" s="753"/>
      <c r="AR5" s="753"/>
      <c r="AS5" s="753"/>
      <c r="AT5" s="753"/>
      <c r="AU5" s="754"/>
      <c r="AV5" s="742" t="s">
        <v>409</v>
      </c>
      <c r="AW5" s="742" t="s">
        <v>410</v>
      </c>
      <c r="AX5" s="742" t="s">
        <v>298</v>
      </c>
      <c r="AY5" s="742" t="s">
        <v>299</v>
      </c>
    </row>
    <row r="6" spans="1:51" ht="15" customHeight="1">
      <c r="A6" s="761" t="s">
        <v>71</v>
      </c>
      <c r="B6" s="761"/>
      <c r="C6" s="761"/>
      <c r="D6" s="1066">
        <v>45084</v>
      </c>
      <c r="E6" s="762"/>
      <c r="F6" s="752" t="s">
        <v>67</v>
      </c>
      <c r="G6" s="754"/>
      <c r="H6" s="1094" t="s">
        <v>70</v>
      </c>
      <c r="I6" s="1094"/>
      <c r="J6" s="121"/>
      <c r="K6" s="752"/>
      <c r="L6" s="753"/>
      <c r="M6" s="753"/>
      <c r="N6" s="753"/>
      <c r="O6" s="753"/>
      <c r="P6" s="753"/>
      <c r="Q6" s="753"/>
      <c r="R6" s="753"/>
      <c r="S6" s="753"/>
      <c r="T6" s="753"/>
      <c r="U6" s="753"/>
      <c r="V6" s="114"/>
      <c r="W6" s="114"/>
      <c r="X6" s="295"/>
      <c r="Y6" s="226"/>
      <c r="Z6" s="226"/>
      <c r="AA6" s="295"/>
      <c r="AB6" s="226"/>
      <c r="AC6" s="226"/>
      <c r="AD6" s="295"/>
      <c r="AE6" s="226"/>
      <c r="AF6" s="226"/>
      <c r="AG6" s="296"/>
      <c r="AH6" s="755"/>
      <c r="AI6" s="1093"/>
      <c r="AJ6" s="1093"/>
      <c r="AK6" s="1093"/>
      <c r="AL6" s="1093"/>
      <c r="AM6" s="1093"/>
      <c r="AN6" s="1093"/>
      <c r="AO6" s="1093"/>
      <c r="AP6" s="1093"/>
      <c r="AQ6" s="1093"/>
      <c r="AR6" s="1093"/>
      <c r="AS6" s="1093"/>
      <c r="AT6" s="1093"/>
      <c r="AU6" s="757"/>
      <c r="AV6" s="750"/>
      <c r="AW6" s="750"/>
      <c r="AX6" s="750"/>
      <c r="AY6" s="750"/>
    </row>
    <row r="7" spans="1:51" ht="15" customHeight="1">
      <c r="A7" s="761"/>
      <c r="B7" s="761"/>
      <c r="C7" s="761"/>
      <c r="D7" s="762"/>
      <c r="E7" s="762"/>
      <c r="F7" s="755"/>
      <c r="G7" s="757"/>
      <c r="H7" s="1094" t="s">
        <v>68</v>
      </c>
      <c r="I7" s="1094"/>
      <c r="J7" s="121"/>
      <c r="K7" s="755"/>
      <c r="L7" s="1093"/>
      <c r="M7" s="1093"/>
      <c r="N7" s="1093"/>
      <c r="O7" s="1093"/>
      <c r="P7" s="1093"/>
      <c r="Q7" s="1093"/>
      <c r="R7" s="1093"/>
      <c r="S7" s="1093"/>
      <c r="T7" s="1093"/>
      <c r="U7" s="1093"/>
      <c r="V7" s="231"/>
      <c r="W7" s="231"/>
      <c r="X7" s="297"/>
      <c r="Y7" s="298"/>
      <c r="Z7" s="298"/>
      <c r="AA7" s="297"/>
      <c r="AB7" s="298"/>
      <c r="AC7" s="298"/>
      <c r="AD7" s="297"/>
      <c r="AE7" s="298"/>
      <c r="AF7" s="298"/>
      <c r="AG7" s="299"/>
      <c r="AH7" s="755"/>
      <c r="AI7" s="1093"/>
      <c r="AJ7" s="1093"/>
      <c r="AK7" s="1093"/>
      <c r="AL7" s="1093"/>
      <c r="AM7" s="1093"/>
      <c r="AN7" s="1093"/>
      <c r="AO7" s="1093"/>
      <c r="AP7" s="1093"/>
      <c r="AQ7" s="1093"/>
      <c r="AR7" s="1093"/>
      <c r="AS7" s="1093"/>
      <c r="AT7" s="1093"/>
      <c r="AU7" s="757"/>
      <c r="AV7" s="750"/>
      <c r="AW7" s="750"/>
      <c r="AX7" s="750"/>
      <c r="AY7" s="750"/>
    </row>
    <row r="8" spans="1:51" ht="15" customHeight="1">
      <c r="A8" s="761"/>
      <c r="B8" s="761"/>
      <c r="C8" s="761"/>
      <c r="D8" s="762"/>
      <c r="E8" s="762"/>
      <c r="F8" s="758"/>
      <c r="G8" s="760"/>
      <c r="H8" s="1094" t="s">
        <v>69</v>
      </c>
      <c r="I8" s="1094"/>
      <c r="J8" s="121" t="s">
        <v>425</v>
      </c>
      <c r="K8" s="758"/>
      <c r="L8" s="759"/>
      <c r="M8" s="759"/>
      <c r="N8" s="759"/>
      <c r="O8" s="759"/>
      <c r="P8" s="759"/>
      <c r="Q8" s="759"/>
      <c r="R8" s="759"/>
      <c r="S8" s="759"/>
      <c r="T8" s="759"/>
      <c r="U8" s="759"/>
      <c r="V8" s="118"/>
      <c r="W8" s="118"/>
      <c r="X8" s="300"/>
      <c r="Y8" s="227"/>
      <c r="Z8" s="227"/>
      <c r="AA8" s="300"/>
      <c r="AB8" s="227"/>
      <c r="AC8" s="227"/>
      <c r="AD8" s="300"/>
      <c r="AE8" s="227"/>
      <c r="AF8" s="227"/>
      <c r="AG8" s="301"/>
      <c r="AH8" s="755"/>
      <c r="AI8" s="1093"/>
      <c r="AJ8" s="1093"/>
      <c r="AK8" s="1093"/>
      <c r="AL8" s="1093"/>
      <c r="AM8" s="1093"/>
      <c r="AN8" s="1093"/>
      <c r="AO8" s="1093"/>
      <c r="AP8" s="1093"/>
      <c r="AQ8" s="1093"/>
      <c r="AR8" s="1093"/>
      <c r="AS8" s="1093"/>
      <c r="AT8" s="1093"/>
      <c r="AU8" s="757"/>
      <c r="AV8" s="750"/>
      <c r="AW8" s="750"/>
      <c r="AX8" s="750"/>
      <c r="AY8" s="750"/>
    </row>
    <row r="9" spans="1:51" ht="15" customHeight="1">
      <c r="A9" s="763" t="s">
        <v>399</v>
      </c>
      <c r="B9" s="764"/>
      <c r="C9" s="765"/>
      <c r="D9" s="766"/>
      <c r="E9" s="767"/>
      <c r="F9" s="767"/>
      <c r="G9" s="767"/>
      <c r="H9" s="767"/>
      <c r="I9" s="767"/>
      <c r="J9" s="767"/>
      <c r="K9" s="768"/>
      <c r="L9" s="768"/>
      <c r="M9" s="768"/>
      <c r="N9" s="768"/>
      <c r="O9" s="768"/>
      <c r="P9" s="768"/>
      <c r="Q9" s="768"/>
      <c r="R9" s="768"/>
      <c r="S9" s="768"/>
      <c r="T9" s="768"/>
      <c r="U9" s="768"/>
      <c r="V9" s="768"/>
      <c r="W9" s="768"/>
      <c r="X9" s="768"/>
      <c r="Y9" s="768"/>
      <c r="Z9" s="768"/>
      <c r="AA9" s="768"/>
      <c r="AB9" s="768"/>
      <c r="AC9" s="768"/>
      <c r="AD9" s="768"/>
      <c r="AE9" s="768"/>
      <c r="AF9" s="768"/>
      <c r="AG9" s="769"/>
      <c r="AH9" s="755"/>
      <c r="AI9" s="1093"/>
      <c r="AJ9" s="1093"/>
      <c r="AK9" s="1093"/>
      <c r="AL9" s="1093"/>
      <c r="AM9" s="1093"/>
      <c r="AN9" s="1093"/>
      <c r="AO9" s="1093"/>
      <c r="AP9" s="1093"/>
      <c r="AQ9" s="1093"/>
      <c r="AR9" s="1093"/>
      <c r="AS9" s="1093"/>
      <c r="AT9" s="1093"/>
      <c r="AU9" s="757"/>
      <c r="AV9" s="750"/>
      <c r="AW9" s="750"/>
      <c r="AX9" s="750"/>
      <c r="AY9" s="750"/>
    </row>
    <row r="10" spans="1:51" ht="15" customHeight="1">
      <c r="A10" s="763" t="s">
        <v>287</v>
      </c>
      <c r="B10" s="764"/>
      <c r="C10" s="765"/>
      <c r="D10" s="770" t="s">
        <v>500</v>
      </c>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9"/>
      <c r="AH10" s="758"/>
      <c r="AI10" s="759"/>
      <c r="AJ10" s="759"/>
      <c r="AK10" s="759"/>
      <c r="AL10" s="759"/>
      <c r="AM10" s="759"/>
      <c r="AN10" s="759"/>
      <c r="AO10" s="759"/>
      <c r="AP10" s="759"/>
      <c r="AQ10" s="759"/>
      <c r="AR10" s="759"/>
      <c r="AS10" s="759"/>
      <c r="AT10" s="759"/>
      <c r="AU10" s="760"/>
      <c r="AV10" s="750"/>
      <c r="AW10" s="750"/>
      <c r="AX10" s="750"/>
      <c r="AY10" s="750"/>
    </row>
    <row r="11" spans="1:51" ht="39.75" customHeight="1">
      <c r="A11" s="739" t="s">
        <v>168</v>
      </c>
      <c r="B11" s="744"/>
      <c r="C11" s="744"/>
      <c r="D11" s="744"/>
      <c r="E11" s="744"/>
      <c r="F11" s="740"/>
      <c r="G11" s="739" t="s">
        <v>278</v>
      </c>
      <c r="H11" s="740"/>
      <c r="I11" s="742" t="s">
        <v>179</v>
      </c>
      <c r="J11" s="742" t="s">
        <v>279</v>
      </c>
      <c r="K11" s="742" t="s">
        <v>323</v>
      </c>
      <c r="L11" s="742" t="s">
        <v>363</v>
      </c>
      <c r="M11" s="742" t="s">
        <v>167</v>
      </c>
      <c r="N11" s="742" t="s">
        <v>182</v>
      </c>
      <c r="O11" s="739" t="s">
        <v>284</v>
      </c>
      <c r="P11" s="744"/>
      <c r="Q11" s="744"/>
      <c r="R11" s="744"/>
      <c r="S11" s="740"/>
      <c r="T11" s="742" t="s">
        <v>173</v>
      </c>
      <c r="U11" s="742" t="s">
        <v>285</v>
      </c>
      <c r="V11" s="727" t="s">
        <v>370</v>
      </c>
      <c r="W11" s="728"/>
      <c r="X11" s="728"/>
      <c r="Y11" s="728"/>
      <c r="Z11" s="728"/>
      <c r="AA11" s="728"/>
      <c r="AB11" s="728"/>
      <c r="AC11" s="728"/>
      <c r="AD11" s="728"/>
      <c r="AE11" s="728"/>
      <c r="AF11" s="728"/>
      <c r="AG11" s="729"/>
      <c r="AH11" s="727" t="s">
        <v>87</v>
      </c>
      <c r="AI11" s="728"/>
      <c r="AJ11" s="728"/>
      <c r="AK11" s="728"/>
      <c r="AL11" s="728"/>
      <c r="AM11" s="728"/>
      <c r="AN11" s="728"/>
      <c r="AO11" s="728"/>
      <c r="AP11" s="728"/>
      <c r="AQ11" s="728"/>
      <c r="AR11" s="728"/>
      <c r="AS11" s="729"/>
      <c r="AT11" s="739" t="s">
        <v>8</v>
      </c>
      <c r="AU11" s="740"/>
      <c r="AV11" s="750"/>
      <c r="AW11" s="750"/>
      <c r="AX11" s="750"/>
      <c r="AY11" s="750"/>
    </row>
    <row r="12" spans="1:51" ht="42.75">
      <c r="A12" s="120" t="s">
        <v>169</v>
      </c>
      <c r="B12" s="120" t="s">
        <v>170</v>
      </c>
      <c r="C12" s="120" t="s">
        <v>171</v>
      </c>
      <c r="D12" s="120" t="s">
        <v>178</v>
      </c>
      <c r="E12" s="120" t="s">
        <v>185</v>
      </c>
      <c r="F12" s="120" t="s">
        <v>186</v>
      </c>
      <c r="G12" s="120" t="s">
        <v>277</v>
      </c>
      <c r="H12" s="120" t="s">
        <v>184</v>
      </c>
      <c r="I12" s="743"/>
      <c r="J12" s="743"/>
      <c r="K12" s="743"/>
      <c r="L12" s="743"/>
      <c r="M12" s="743"/>
      <c r="N12" s="743"/>
      <c r="O12" s="120">
        <v>2020</v>
      </c>
      <c r="P12" s="120">
        <v>2021</v>
      </c>
      <c r="Q12" s="120">
        <v>2022</v>
      </c>
      <c r="R12" s="120">
        <v>2023</v>
      </c>
      <c r="S12" s="120">
        <v>2024</v>
      </c>
      <c r="T12" s="743"/>
      <c r="U12" s="743"/>
      <c r="V12" s="229" t="s">
        <v>39</v>
      </c>
      <c r="W12" s="229" t="s">
        <v>40</v>
      </c>
      <c r="X12" s="302" t="s">
        <v>41</v>
      </c>
      <c r="Y12" s="229" t="s">
        <v>42</v>
      </c>
      <c r="Z12" s="229" t="s">
        <v>43</v>
      </c>
      <c r="AA12" s="302" t="s">
        <v>44</v>
      </c>
      <c r="AB12" s="229" t="s">
        <v>45</v>
      </c>
      <c r="AC12" s="229" t="s">
        <v>46</v>
      </c>
      <c r="AD12" s="302" t="s">
        <v>47</v>
      </c>
      <c r="AE12" s="229" t="s">
        <v>48</v>
      </c>
      <c r="AF12" s="229" t="s">
        <v>49</v>
      </c>
      <c r="AG12" s="302"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43"/>
      <c r="AW12" s="743"/>
      <c r="AX12" s="743"/>
      <c r="AY12" s="743"/>
    </row>
    <row r="13" spans="1:51" ht="216" customHeight="1">
      <c r="A13" s="121"/>
      <c r="B13" s="121"/>
      <c r="C13" s="121"/>
      <c r="D13" s="121"/>
      <c r="E13" s="121" t="s">
        <v>425</v>
      </c>
      <c r="F13" s="121"/>
      <c r="G13" s="122" t="s">
        <v>534</v>
      </c>
      <c r="H13" s="122" t="s">
        <v>844</v>
      </c>
      <c r="I13" s="122" t="s">
        <v>535</v>
      </c>
      <c r="J13" s="122" t="s">
        <v>536</v>
      </c>
      <c r="K13" s="122" t="s">
        <v>522</v>
      </c>
      <c r="L13" s="122" t="s">
        <v>480</v>
      </c>
      <c r="M13" s="122" t="s">
        <v>431</v>
      </c>
      <c r="N13" s="122" t="s">
        <v>537</v>
      </c>
      <c r="O13" s="123"/>
      <c r="P13" s="123"/>
      <c r="Q13" s="123"/>
      <c r="R13" s="293">
        <v>0.9</v>
      </c>
      <c r="S13" s="123"/>
      <c r="T13" s="123" t="s">
        <v>538</v>
      </c>
      <c r="U13" s="303" t="s">
        <v>539</v>
      </c>
      <c r="V13" s="124"/>
      <c r="W13" s="124"/>
      <c r="X13" s="304">
        <v>0.08</v>
      </c>
      <c r="Y13" s="121"/>
      <c r="Z13" s="121"/>
      <c r="AA13" s="304">
        <v>0.25</v>
      </c>
      <c r="AB13" s="121"/>
      <c r="AC13" s="121"/>
      <c r="AD13" s="304">
        <v>0.3</v>
      </c>
      <c r="AE13" s="121"/>
      <c r="AF13" s="121"/>
      <c r="AG13" s="304">
        <v>0.27</v>
      </c>
      <c r="AH13" s="124"/>
      <c r="AI13" s="124"/>
      <c r="AJ13" s="304">
        <v>0.07</v>
      </c>
      <c r="AK13" s="124"/>
      <c r="AL13" s="124"/>
      <c r="AM13" s="124"/>
      <c r="AN13" s="124"/>
      <c r="AO13" s="124"/>
      <c r="AP13" s="124"/>
      <c r="AQ13" s="124"/>
      <c r="AR13" s="124"/>
      <c r="AS13" s="124"/>
      <c r="AT13" s="475">
        <f>SUM(AH13:AS13)</f>
        <v>0.07</v>
      </c>
      <c r="AU13" s="304">
        <f>+AT13/R13</f>
        <v>0.07777777777777778</v>
      </c>
      <c r="AV13" s="412"/>
      <c r="AW13" s="412"/>
      <c r="AX13" s="457"/>
      <c r="AY13" s="457"/>
    </row>
    <row r="14" spans="1:51" ht="150">
      <c r="A14" s="121"/>
      <c r="B14" s="121"/>
      <c r="C14" s="121"/>
      <c r="D14" s="121"/>
      <c r="E14" s="474" t="s">
        <v>425</v>
      </c>
      <c r="F14" s="121"/>
      <c r="G14" s="122" t="s">
        <v>534</v>
      </c>
      <c r="H14" s="122" t="s">
        <v>540</v>
      </c>
      <c r="I14" s="122" t="s">
        <v>541</v>
      </c>
      <c r="J14" s="122" t="s">
        <v>542</v>
      </c>
      <c r="K14" s="121" t="s">
        <v>522</v>
      </c>
      <c r="L14" s="121" t="s">
        <v>480</v>
      </c>
      <c r="M14" s="121" t="s">
        <v>431</v>
      </c>
      <c r="N14" s="396" t="s">
        <v>543</v>
      </c>
      <c r="O14" s="124"/>
      <c r="P14" s="124"/>
      <c r="Q14" s="124"/>
      <c r="R14" s="293">
        <v>0.9</v>
      </c>
      <c r="S14" s="124"/>
      <c r="T14" s="121" t="s">
        <v>538</v>
      </c>
      <c r="U14" s="303" t="s">
        <v>539</v>
      </c>
      <c r="V14" s="124"/>
      <c r="W14" s="124"/>
      <c r="X14" s="304">
        <v>0.2</v>
      </c>
      <c r="Y14" s="121"/>
      <c r="Z14" s="121"/>
      <c r="AA14" s="304">
        <v>0.35</v>
      </c>
      <c r="AB14" s="121"/>
      <c r="AC14" s="121"/>
      <c r="AD14" s="304">
        <v>0.25</v>
      </c>
      <c r="AE14" s="121"/>
      <c r="AF14" s="121"/>
      <c r="AG14" s="304">
        <v>0.1</v>
      </c>
      <c r="AH14" s="124"/>
      <c r="AI14" s="124"/>
      <c r="AJ14" s="304">
        <v>0.2</v>
      </c>
      <c r="AK14" s="124"/>
      <c r="AL14" s="124"/>
      <c r="AM14" s="124"/>
      <c r="AN14" s="124"/>
      <c r="AO14" s="124"/>
      <c r="AP14" s="124"/>
      <c r="AQ14" s="124"/>
      <c r="AR14" s="124"/>
      <c r="AS14" s="124"/>
      <c r="AT14" s="475">
        <f>SUM(AH14:AS14)</f>
        <v>0.2</v>
      </c>
      <c r="AU14" s="304">
        <f>+AT14/R14</f>
        <v>0.22222222222222224</v>
      </c>
      <c r="AV14" s="412"/>
      <c r="AW14" s="412"/>
      <c r="AX14" s="457"/>
      <c r="AY14" s="457"/>
    </row>
    <row r="15" spans="1:51" ht="408.75" customHeight="1">
      <c r="A15" s="121"/>
      <c r="B15" s="121"/>
      <c r="C15" s="121"/>
      <c r="D15" s="121"/>
      <c r="E15" s="474" t="s">
        <v>425</v>
      </c>
      <c r="F15" s="121"/>
      <c r="G15" s="122" t="s">
        <v>534</v>
      </c>
      <c r="H15" s="122" t="s">
        <v>544</v>
      </c>
      <c r="I15" s="122" t="s">
        <v>545</v>
      </c>
      <c r="J15" s="122" t="s">
        <v>546</v>
      </c>
      <c r="K15" s="121" t="s">
        <v>522</v>
      </c>
      <c r="L15" s="121" t="s">
        <v>480</v>
      </c>
      <c r="M15" s="121" t="s">
        <v>431</v>
      </c>
      <c r="N15" s="122" t="s">
        <v>547</v>
      </c>
      <c r="O15" s="124"/>
      <c r="P15" s="124"/>
      <c r="Q15" s="124"/>
      <c r="R15" s="293">
        <v>0.9</v>
      </c>
      <c r="S15" s="124"/>
      <c r="T15" s="121" t="s">
        <v>538</v>
      </c>
      <c r="U15" s="303" t="s">
        <v>539</v>
      </c>
      <c r="V15" s="124"/>
      <c r="W15" s="124"/>
      <c r="X15" s="304">
        <v>0.17</v>
      </c>
      <c r="Y15" s="121"/>
      <c r="Z15" s="121"/>
      <c r="AA15" s="304">
        <v>0.25</v>
      </c>
      <c r="AB15" s="121"/>
      <c r="AC15" s="121"/>
      <c r="AD15" s="304">
        <v>0.28</v>
      </c>
      <c r="AE15" s="121"/>
      <c r="AF15" s="121"/>
      <c r="AG15" s="304">
        <v>0.2</v>
      </c>
      <c r="AH15" s="124"/>
      <c r="AI15" s="124"/>
      <c r="AJ15" s="304">
        <v>0.16</v>
      </c>
      <c r="AK15" s="124"/>
      <c r="AL15" s="124"/>
      <c r="AM15" s="124"/>
      <c r="AN15" s="124"/>
      <c r="AO15" s="124"/>
      <c r="AP15" s="124"/>
      <c r="AQ15" s="124"/>
      <c r="AR15" s="124"/>
      <c r="AS15" s="124"/>
      <c r="AT15" s="475">
        <f>SUM(AH15:AS15)</f>
        <v>0.16</v>
      </c>
      <c r="AU15" s="304">
        <f>+AT15/R15</f>
        <v>0.17777777777777778</v>
      </c>
      <c r="AV15" s="412"/>
      <c r="AW15" s="412"/>
      <c r="AX15" s="457"/>
      <c r="AY15" s="457"/>
    </row>
    <row r="16" spans="1:51" ht="401.25" customHeight="1">
      <c r="A16" s="121"/>
      <c r="B16" s="121"/>
      <c r="C16" s="121"/>
      <c r="D16" s="121"/>
      <c r="E16" s="474" t="s">
        <v>425</v>
      </c>
      <c r="F16" s="121"/>
      <c r="G16" s="122" t="s">
        <v>534</v>
      </c>
      <c r="H16" s="122" t="s">
        <v>845</v>
      </c>
      <c r="I16" s="122" t="s">
        <v>548</v>
      </c>
      <c r="J16" s="122" t="s">
        <v>549</v>
      </c>
      <c r="K16" s="121" t="s">
        <v>522</v>
      </c>
      <c r="L16" s="121" t="s">
        <v>480</v>
      </c>
      <c r="M16" s="121" t="s">
        <v>431</v>
      </c>
      <c r="N16" s="122" t="s">
        <v>550</v>
      </c>
      <c r="O16" s="124"/>
      <c r="P16" s="124"/>
      <c r="Q16" s="124"/>
      <c r="R16" s="293">
        <v>1</v>
      </c>
      <c r="S16" s="124"/>
      <c r="T16" s="121" t="s">
        <v>551</v>
      </c>
      <c r="U16" s="303" t="s">
        <v>552</v>
      </c>
      <c r="V16" s="304"/>
      <c r="W16" s="304"/>
      <c r="X16" s="304"/>
      <c r="Y16" s="304">
        <v>0.3</v>
      </c>
      <c r="Z16" s="304"/>
      <c r="AA16" s="304"/>
      <c r="AB16" s="304"/>
      <c r="AC16" s="304">
        <v>0.2</v>
      </c>
      <c r="AD16" s="304"/>
      <c r="AE16" s="304"/>
      <c r="AF16" s="304"/>
      <c r="AG16" s="304">
        <v>0.5</v>
      </c>
      <c r="AH16" s="304"/>
      <c r="AI16" s="304"/>
      <c r="AJ16" s="304"/>
      <c r="AK16" s="304">
        <v>0.3</v>
      </c>
      <c r="AL16" s="304"/>
      <c r="AM16" s="304"/>
      <c r="AN16" s="304"/>
      <c r="AO16" s="304"/>
      <c r="AP16" s="304"/>
      <c r="AQ16" s="304"/>
      <c r="AR16" s="304"/>
      <c r="AS16" s="124"/>
      <c r="AT16" s="475">
        <f>SUM(AH16:AS16)</f>
        <v>0.3</v>
      </c>
      <c r="AU16" s="304">
        <f>+AT16/R16</f>
        <v>0.3</v>
      </c>
      <c r="AV16" s="412"/>
      <c r="AW16" s="412"/>
      <c r="AX16" s="234"/>
      <c r="AY16" s="234"/>
    </row>
    <row r="17" spans="1:51" ht="54" customHeight="1">
      <c r="A17" s="745" t="s">
        <v>64</v>
      </c>
      <c r="B17" s="745"/>
      <c r="C17" s="745"/>
      <c r="D17" s="741" t="s">
        <v>66</v>
      </c>
      <c r="E17" s="741"/>
      <c r="F17" s="741"/>
      <c r="G17" s="741"/>
      <c r="H17" s="741"/>
      <c r="I17" s="741"/>
      <c r="J17" s="746" t="s">
        <v>300</v>
      </c>
      <c r="K17" s="746"/>
      <c r="L17" s="746"/>
      <c r="M17" s="746"/>
      <c r="N17" s="746"/>
      <c r="O17" s="746"/>
      <c r="P17" s="741" t="s">
        <v>66</v>
      </c>
      <c r="Q17" s="741"/>
      <c r="R17" s="741"/>
      <c r="S17" s="741"/>
      <c r="T17" s="741"/>
      <c r="U17" s="741"/>
      <c r="V17" s="741" t="s">
        <v>66</v>
      </c>
      <c r="W17" s="741"/>
      <c r="X17" s="741"/>
      <c r="Y17" s="741"/>
      <c r="Z17" s="741"/>
      <c r="AA17" s="741"/>
      <c r="AB17" s="741"/>
      <c r="AC17" s="741"/>
      <c r="AD17" s="741" t="s">
        <v>66</v>
      </c>
      <c r="AE17" s="741"/>
      <c r="AF17" s="741"/>
      <c r="AG17" s="741"/>
      <c r="AH17" s="741"/>
      <c r="AI17" s="741"/>
      <c r="AJ17" s="741"/>
      <c r="AK17" s="741"/>
      <c r="AL17" s="741"/>
      <c r="AM17" s="741"/>
      <c r="AN17" s="741"/>
      <c r="AO17" s="741"/>
      <c r="AP17" s="746" t="s">
        <v>318</v>
      </c>
      <c r="AQ17" s="746"/>
      <c r="AR17" s="746"/>
      <c r="AS17" s="746"/>
      <c r="AT17" s="741" t="s">
        <v>13</v>
      </c>
      <c r="AU17" s="741"/>
      <c r="AV17" s="741"/>
      <c r="AW17" s="741"/>
      <c r="AX17" s="741"/>
      <c r="AY17" s="741"/>
    </row>
    <row r="18" spans="1:51" ht="30" customHeight="1">
      <c r="A18" s="745"/>
      <c r="B18" s="745"/>
      <c r="C18" s="745"/>
      <c r="D18" s="741" t="s">
        <v>849</v>
      </c>
      <c r="E18" s="741"/>
      <c r="F18" s="741"/>
      <c r="G18" s="741"/>
      <c r="H18" s="741"/>
      <c r="I18" s="741"/>
      <c r="J18" s="746"/>
      <c r="K18" s="746"/>
      <c r="L18" s="746"/>
      <c r="M18" s="746"/>
      <c r="N18" s="746"/>
      <c r="O18" s="746"/>
      <c r="P18" s="741" t="s">
        <v>814</v>
      </c>
      <c r="Q18" s="741"/>
      <c r="R18" s="741"/>
      <c r="S18" s="741"/>
      <c r="T18" s="741"/>
      <c r="U18" s="741"/>
      <c r="V18" s="741" t="s">
        <v>65</v>
      </c>
      <c r="W18" s="741"/>
      <c r="X18" s="741"/>
      <c r="Y18" s="741"/>
      <c r="Z18" s="741"/>
      <c r="AA18" s="741"/>
      <c r="AB18" s="741"/>
      <c r="AC18" s="741"/>
      <c r="AD18" s="741" t="s">
        <v>65</v>
      </c>
      <c r="AE18" s="741"/>
      <c r="AF18" s="741"/>
      <c r="AG18" s="741"/>
      <c r="AH18" s="741"/>
      <c r="AI18" s="741"/>
      <c r="AJ18" s="741"/>
      <c r="AK18" s="741"/>
      <c r="AL18" s="741"/>
      <c r="AM18" s="741"/>
      <c r="AN18" s="741"/>
      <c r="AO18" s="741"/>
      <c r="AP18" s="746"/>
      <c r="AQ18" s="746"/>
      <c r="AR18" s="746"/>
      <c r="AS18" s="746"/>
      <c r="AT18" s="741" t="s">
        <v>771</v>
      </c>
      <c r="AU18" s="741"/>
      <c r="AV18" s="741"/>
      <c r="AW18" s="741"/>
      <c r="AX18" s="741"/>
      <c r="AY18" s="741"/>
    </row>
    <row r="19" spans="1:51" ht="30" customHeight="1">
      <c r="A19" s="745"/>
      <c r="B19" s="745"/>
      <c r="C19" s="745"/>
      <c r="D19" s="741" t="s">
        <v>850</v>
      </c>
      <c r="E19" s="741"/>
      <c r="F19" s="741"/>
      <c r="G19" s="741"/>
      <c r="H19" s="741"/>
      <c r="I19" s="741"/>
      <c r="J19" s="746"/>
      <c r="K19" s="746"/>
      <c r="L19" s="746"/>
      <c r="M19" s="746"/>
      <c r="N19" s="746"/>
      <c r="O19" s="746"/>
      <c r="P19" s="741" t="s">
        <v>815</v>
      </c>
      <c r="Q19" s="741"/>
      <c r="R19" s="741"/>
      <c r="S19" s="741"/>
      <c r="T19" s="741"/>
      <c r="U19" s="741"/>
      <c r="V19" s="741" t="s">
        <v>297</v>
      </c>
      <c r="W19" s="741"/>
      <c r="X19" s="741"/>
      <c r="Y19" s="741"/>
      <c r="Z19" s="741"/>
      <c r="AA19" s="741"/>
      <c r="AB19" s="741"/>
      <c r="AC19" s="741"/>
      <c r="AD19" s="741" t="s">
        <v>297</v>
      </c>
      <c r="AE19" s="741"/>
      <c r="AF19" s="741"/>
      <c r="AG19" s="741"/>
      <c r="AH19" s="741"/>
      <c r="AI19" s="741"/>
      <c r="AJ19" s="741"/>
      <c r="AK19" s="741"/>
      <c r="AL19" s="741"/>
      <c r="AM19" s="741"/>
      <c r="AN19" s="741"/>
      <c r="AO19" s="741"/>
      <c r="AP19" s="746"/>
      <c r="AQ19" s="746"/>
      <c r="AR19" s="746"/>
      <c r="AS19" s="746"/>
      <c r="AT19" s="741" t="s">
        <v>75</v>
      </c>
      <c r="AU19" s="741"/>
      <c r="AV19" s="741"/>
      <c r="AW19" s="741"/>
      <c r="AX19" s="741"/>
      <c r="AY19" s="741"/>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T18:AY18"/>
    <mergeCell ref="AH11:AS11"/>
    <mergeCell ref="AT11:AU11"/>
    <mergeCell ref="A17:C19"/>
    <mergeCell ref="D17:I17"/>
    <mergeCell ref="J17:O19"/>
    <mergeCell ref="P17:U17"/>
    <mergeCell ref="V17:AC17"/>
    <mergeCell ref="AD17:AO17"/>
    <mergeCell ref="AP17:AS19"/>
    <mergeCell ref="D19:I19"/>
    <mergeCell ref="P19:U19"/>
    <mergeCell ref="V19:AC19"/>
    <mergeCell ref="AD19:AO19"/>
    <mergeCell ref="AT19:AY19"/>
    <mergeCell ref="AT17:AY17"/>
    <mergeCell ref="D18:I18"/>
    <mergeCell ref="P18:U18"/>
    <mergeCell ref="V18:AC18"/>
    <mergeCell ref="AD18:AO18"/>
  </mergeCells>
  <printOptions/>
  <pageMargins left="0.7" right="0.7" top="0.75" bottom="0.75" header="0.3" footer="0.3"/>
  <pageSetup fitToHeight="0" fitToWidth="1" horizontalDpi="600" verticalDpi="600" orientation="landscape" scale="16" r:id="rId3"/>
  <legacyDrawing r:id="rId2"/>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AY21"/>
  <sheetViews>
    <sheetView zoomScale="61" zoomScaleNormal="61" zoomScalePageLayoutView="0" workbookViewId="0" topLeftCell="A1">
      <selection activeCell="D6" sqref="D6:E8"/>
    </sheetView>
  </sheetViews>
  <sheetFormatPr defaultColWidth="10.8515625" defaultRowHeight="15"/>
  <cols>
    <col min="1" max="1" width="16.28125" style="113" customWidth="1"/>
    <col min="2" max="2" width="15.28125" style="113" customWidth="1"/>
    <col min="3" max="3" width="17.28125" style="113" customWidth="1"/>
    <col min="4" max="4" width="8.28125" style="113" customWidth="1"/>
    <col min="5" max="5" width="12.8515625" style="113" customWidth="1"/>
    <col min="6" max="6" width="8.28125" style="113" customWidth="1"/>
    <col min="7" max="8" width="14.7109375" style="113" customWidth="1"/>
    <col min="9" max="10" width="29.28125" style="113" customWidth="1"/>
    <col min="11" max="11" width="16.8515625" style="113" customWidth="1"/>
    <col min="12" max="13" width="15.28125" style="113" customWidth="1"/>
    <col min="14" max="14" width="28.7109375" style="113" customWidth="1"/>
    <col min="15" max="19" width="8.7109375" style="113" customWidth="1"/>
    <col min="20" max="20" width="22.28125" style="113" customWidth="1"/>
    <col min="21" max="21" width="27.28125" style="113" customWidth="1"/>
    <col min="22" max="45" width="7.421875" style="113" customWidth="1"/>
    <col min="46" max="46" width="17.140625" style="113" customWidth="1"/>
    <col min="47" max="47" width="15.8515625" style="217" customWidth="1"/>
    <col min="48" max="48" width="182.140625" style="113" customWidth="1"/>
    <col min="49" max="49" width="81.00390625" style="113" customWidth="1"/>
    <col min="50" max="51" width="33.57421875" style="113" customWidth="1"/>
    <col min="52" max="16384" width="10.8515625" style="113" customWidth="1"/>
  </cols>
  <sheetData>
    <row r="1" spans="1:51" ht="15.75" customHeight="1">
      <c r="A1" s="724" t="s">
        <v>16</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6"/>
      <c r="AX1" s="998" t="s">
        <v>18</v>
      </c>
      <c r="AY1" s="999"/>
    </row>
    <row r="2" spans="1:51" ht="15.75" customHeight="1">
      <c r="A2" s="1090" t="s">
        <v>17</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2"/>
      <c r="AX2" s="1001" t="s">
        <v>418</v>
      </c>
      <c r="AY2" s="1002"/>
    </row>
    <row r="3" spans="1:51" ht="15" customHeight="1">
      <c r="A3" s="736" t="s">
        <v>195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8"/>
      <c r="AX3" s="1001" t="s">
        <v>478</v>
      </c>
      <c r="AY3" s="1002"/>
    </row>
    <row r="4" spans="1:51" ht="15.75" customHeight="1">
      <c r="A4" s="724"/>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6"/>
      <c r="AX4" s="723" t="s">
        <v>784</v>
      </c>
      <c r="AY4" s="723"/>
    </row>
    <row r="5" spans="1:51" ht="15" customHeight="1">
      <c r="A5" s="727" t="s">
        <v>174</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9"/>
      <c r="AH5" s="752" t="s">
        <v>69</v>
      </c>
      <c r="AI5" s="753"/>
      <c r="AJ5" s="753"/>
      <c r="AK5" s="753"/>
      <c r="AL5" s="753"/>
      <c r="AM5" s="753"/>
      <c r="AN5" s="753"/>
      <c r="AO5" s="753"/>
      <c r="AP5" s="753"/>
      <c r="AQ5" s="753"/>
      <c r="AR5" s="753"/>
      <c r="AS5" s="753"/>
      <c r="AT5" s="753"/>
      <c r="AU5" s="754"/>
      <c r="AV5" s="742" t="s">
        <v>409</v>
      </c>
      <c r="AW5" s="742" t="s">
        <v>410</v>
      </c>
      <c r="AX5" s="742" t="s">
        <v>298</v>
      </c>
      <c r="AY5" s="742" t="s">
        <v>299</v>
      </c>
    </row>
    <row r="6" spans="1:51" ht="15" customHeight="1">
      <c r="A6" s="761" t="s">
        <v>71</v>
      </c>
      <c r="B6" s="761"/>
      <c r="C6" s="761"/>
      <c r="D6" s="1066">
        <v>45084</v>
      </c>
      <c r="E6" s="762"/>
      <c r="F6" s="752" t="s">
        <v>67</v>
      </c>
      <c r="G6" s="754"/>
      <c r="H6" s="1094" t="s">
        <v>70</v>
      </c>
      <c r="I6" s="1094"/>
      <c r="J6" s="228"/>
      <c r="K6" s="752"/>
      <c r="L6" s="753"/>
      <c r="M6" s="753"/>
      <c r="N6" s="753"/>
      <c r="O6" s="753"/>
      <c r="P6" s="753"/>
      <c r="Q6" s="753"/>
      <c r="R6" s="753"/>
      <c r="S6" s="753"/>
      <c r="T6" s="753"/>
      <c r="U6" s="753"/>
      <c r="V6" s="114"/>
      <c r="W6" s="114"/>
      <c r="X6" s="114"/>
      <c r="Y6" s="114"/>
      <c r="Z6" s="114"/>
      <c r="AA6" s="114"/>
      <c r="AB6" s="114"/>
      <c r="AC6" s="114"/>
      <c r="AD6" s="114"/>
      <c r="AE6" s="114"/>
      <c r="AF6" s="114"/>
      <c r="AG6" s="115"/>
      <c r="AH6" s="755"/>
      <c r="AI6" s="1093"/>
      <c r="AJ6" s="1093"/>
      <c r="AK6" s="1093"/>
      <c r="AL6" s="1093"/>
      <c r="AM6" s="1093"/>
      <c r="AN6" s="1093"/>
      <c r="AO6" s="1093"/>
      <c r="AP6" s="1093"/>
      <c r="AQ6" s="1093"/>
      <c r="AR6" s="1093"/>
      <c r="AS6" s="1093"/>
      <c r="AT6" s="1093"/>
      <c r="AU6" s="757"/>
      <c r="AV6" s="750"/>
      <c r="AW6" s="750"/>
      <c r="AX6" s="750"/>
      <c r="AY6" s="750"/>
    </row>
    <row r="7" spans="1:51" ht="15" customHeight="1">
      <c r="A7" s="761"/>
      <c r="B7" s="761"/>
      <c r="C7" s="761"/>
      <c r="D7" s="762"/>
      <c r="E7" s="762"/>
      <c r="F7" s="755"/>
      <c r="G7" s="757"/>
      <c r="H7" s="1094" t="s">
        <v>68</v>
      </c>
      <c r="I7" s="1094"/>
      <c r="J7" s="121"/>
      <c r="K7" s="755"/>
      <c r="L7" s="1093"/>
      <c r="M7" s="1093"/>
      <c r="N7" s="1093"/>
      <c r="O7" s="1093"/>
      <c r="P7" s="1093"/>
      <c r="Q7" s="1093"/>
      <c r="R7" s="1093"/>
      <c r="S7" s="1093"/>
      <c r="T7" s="1093"/>
      <c r="U7" s="1093"/>
      <c r="V7" s="231"/>
      <c r="W7" s="231"/>
      <c r="X7" s="231"/>
      <c r="Y7" s="231"/>
      <c r="Z7" s="231"/>
      <c r="AA7" s="231"/>
      <c r="AB7" s="231"/>
      <c r="AC7" s="231"/>
      <c r="AD7" s="231"/>
      <c r="AE7" s="231"/>
      <c r="AF7" s="231"/>
      <c r="AG7" s="117"/>
      <c r="AH7" s="755"/>
      <c r="AI7" s="1093"/>
      <c r="AJ7" s="1093"/>
      <c r="AK7" s="1093"/>
      <c r="AL7" s="1093"/>
      <c r="AM7" s="1093"/>
      <c r="AN7" s="1093"/>
      <c r="AO7" s="1093"/>
      <c r="AP7" s="1093"/>
      <c r="AQ7" s="1093"/>
      <c r="AR7" s="1093"/>
      <c r="AS7" s="1093"/>
      <c r="AT7" s="1093"/>
      <c r="AU7" s="757"/>
      <c r="AV7" s="750"/>
      <c r="AW7" s="750"/>
      <c r="AX7" s="750"/>
      <c r="AY7" s="750"/>
    </row>
    <row r="8" spans="1:51" ht="15" customHeight="1">
      <c r="A8" s="761"/>
      <c r="B8" s="761"/>
      <c r="C8" s="761"/>
      <c r="D8" s="762"/>
      <c r="E8" s="762"/>
      <c r="F8" s="758"/>
      <c r="G8" s="760"/>
      <c r="H8" s="1094" t="s">
        <v>69</v>
      </c>
      <c r="I8" s="1094"/>
      <c r="J8" s="121" t="s">
        <v>425</v>
      </c>
      <c r="K8" s="758"/>
      <c r="L8" s="759"/>
      <c r="M8" s="759"/>
      <c r="N8" s="759"/>
      <c r="O8" s="759"/>
      <c r="P8" s="759"/>
      <c r="Q8" s="759"/>
      <c r="R8" s="759"/>
      <c r="S8" s="759"/>
      <c r="T8" s="759"/>
      <c r="U8" s="759"/>
      <c r="V8" s="118"/>
      <c r="W8" s="118"/>
      <c r="X8" s="118"/>
      <c r="Y8" s="118"/>
      <c r="Z8" s="118"/>
      <c r="AA8" s="118"/>
      <c r="AB8" s="118"/>
      <c r="AC8" s="118"/>
      <c r="AD8" s="118"/>
      <c r="AE8" s="118"/>
      <c r="AF8" s="118"/>
      <c r="AG8" s="119"/>
      <c r="AH8" s="755"/>
      <c r="AI8" s="1093"/>
      <c r="AJ8" s="1093"/>
      <c r="AK8" s="1093"/>
      <c r="AL8" s="1093"/>
      <c r="AM8" s="1093"/>
      <c r="AN8" s="1093"/>
      <c r="AO8" s="1093"/>
      <c r="AP8" s="1093"/>
      <c r="AQ8" s="1093"/>
      <c r="AR8" s="1093"/>
      <c r="AS8" s="1093"/>
      <c r="AT8" s="1093"/>
      <c r="AU8" s="757"/>
      <c r="AV8" s="750"/>
      <c r="AW8" s="750"/>
      <c r="AX8" s="750"/>
      <c r="AY8" s="750"/>
    </row>
    <row r="9" spans="1:51" ht="15" customHeight="1">
      <c r="A9" s="730" t="s">
        <v>399</v>
      </c>
      <c r="B9" s="731"/>
      <c r="C9" s="732"/>
      <c r="D9" s="724"/>
      <c r="E9" s="725"/>
      <c r="F9" s="725"/>
      <c r="G9" s="725"/>
      <c r="H9" s="725"/>
      <c r="I9" s="725"/>
      <c r="J9" s="725"/>
      <c r="K9" s="1091"/>
      <c r="L9" s="1091"/>
      <c r="M9" s="1091"/>
      <c r="N9" s="1091"/>
      <c r="O9" s="1091"/>
      <c r="P9" s="1091"/>
      <c r="Q9" s="1091"/>
      <c r="R9" s="1091"/>
      <c r="S9" s="1091"/>
      <c r="T9" s="1091"/>
      <c r="U9" s="1091"/>
      <c r="V9" s="1091"/>
      <c r="W9" s="1091"/>
      <c r="X9" s="1091"/>
      <c r="Y9" s="1091"/>
      <c r="Z9" s="1091"/>
      <c r="AA9" s="1091"/>
      <c r="AB9" s="1091"/>
      <c r="AC9" s="1091"/>
      <c r="AD9" s="1091"/>
      <c r="AE9" s="1091"/>
      <c r="AF9" s="1091"/>
      <c r="AG9" s="1092"/>
      <c r="AH9" s="755"/>
      <c r="AI9" s="1093"/>
      <c r="AJ9" s="1093"/>
      <c r="AK9" s="1093"/>
      <c r="AL9" s="1093"/>
      <c r="AM9" s="1093"/>
      <c r="AN9" s="1093"/>
      <c r="AO9" s="1093"/>
      <c r="AP9" s="1093"/>
      <c r="AQ9" s="1093"/>
      <c r="AR9" s="1093"/>
      <c r="AS9" s="1093"/>
      <c r="AT9" s="1093"/>
      <c r="AU9" s="757"/>
      <c r="AV9" s="750"/>
      <c r="AW9" s="750"/>
      <c r="AX9" s="750"/>
      <c r="AY9" s="750"/>
    </row>
    <row r="10" spans="1:51" ht="15" customHeight="1">
      <c r="A10" s="763" t="s">
        <v>287</v>
      </c>
      <c r="B10" s="764"/>
      <c r="C10" s="765"/>
      <c r="D10" s="1090" t="s">
        <v>500</v>
      </c>
      <c r="E10" s="1091"/>
      <c r="F10" s="1091"/>
      <c r="G10" s="1091"/>
      <c r="H10" s="1091"/>
      <c r="I10" s="1091"/>
      <c r="J10" s="1091"/>
      <c r="K10" s="1091"/>
      <c r="L10" s="1091"/>
      <c r="M10" s="1091"/>
      <c r="N10" s="1091"/>
      <c r="O10" s="1091"/>
      <c r="P10" s="1091"/>
      <c r="Q10" s="1091"/>
      <c r="R10" s="1091"/>
      <c r="S10" s="1091"/>
      <c r="T10" s="1091"/>
      <c r="U10" s="1091"/>
      <c r="V10" s="1091"/>
      <c r="W10" s="1091"/>
      <c r="X10" s="1091"/>
      <c r="Y10" s="1091"/>
      <c r="Z10" s="1091"/>
      <c r="AA10" s="1091"/>
      <c r="AB10" s="1091"/>
      <c r="AC10" s="1091"/>
      <c r="AD10" s="1091"/>
      <c r="AE10" s="1091"/>
      <c r="AF10" s="1091"/>
      <c r="AG10" s="1092"/>
      <c r="AH10" s="758"/>
      <c r="AI10" s="759"/>
      <c r="AJ10" s="759"/>
      <c r="AK10" s="759"/>
      <c r="AL10" s="759"/>
      <c r="AM10" s="759"/>
      <c r="AN10" s="759"/>
      <c r="AO10" s="759"/>
      <c r="AP10" s="759"/>
      <c r="AQ10" s="759"/>
      <c r="AR10" s="759"/>
      <c r="AS10" s="759"/>
      <c r="AT10" s="759"/>
      <c r="AU10" s="760"/>
      <c r="AV10" s="750"/>
      <c r="AW10" s="750"/>
      <c r="AX10" s="750"/>
      <c r="AY10" s="750"/>
    </row>
    <row r="11" spans="1:51" ht="39.75" customHeight="1">
      <c r="A11" s="739" t="s">
        <v>168</v>
      </c>
      <c r="B11" s="744"/>
      <c r="C11" s="744"/>
      <c r="D11" s="744"/>
      <c r="E11" s="744"/>
      <c r="F11" s="740"/>
      <c r="G11" s="739" t="s">
        <v>278</v>
      </c>
      <c r="H11" s="740"/>
      <c r="I11" s="742" t="s">
        <v>179</v>
      </c>
      <c r="J11" s="742" t="s">
        <v>279</v>
      </c>
      <c r="K11" s="742" t="s">
        <v>323</v>
      </c>
      <c r="L11" s="742" t="s">
        <v>363</v>
      </c>
      <c r="M11" s="742" t="s">
        <v>167</v>
      </c>
      <c r="N11" s="742" t="s">
        <v>182</v>
      </c>
      <c r="O11" s="739" t="s">
        <v>284</v>
      </c>
      <c r="P11" s="744"/>
      <c r="Q11" s="744"/>
      <c r="R11" s="744"/>
      <c r="S11" s="740"/>
      <c r="T11" s="742" t="s">
        <v>173</v>
      </c>
      <c r="U11" s="742" t="s">
        <v>285</v>
      </c>
      <c r="V11" s="727" t="s">
        <v>370</v>
      </c>
      <c r="W11" s="728"/>
      <c r="X11" s="728"/>
      <c r="Y11" s="728"/>
      <c r="Z11" s="728"/>
      <c r="AA11" s="728"/>
      <c r="AB11" s="728"/>
      <c r="AC11" s="728"/>
      <c r="AD11" s="728"/>
      <c r="AE11" s="728"/>
      <c r="AF11" s="728"/>
      <c r="AG11" s="729"/>
      <c r="AH11" s="727" t="s">
        <v>87</v>
      </c>
      <c r="AI11" s="728"/>
      <c r="AJ11" s="728"/>
      <c r="AK11" s="728"/>
      <c r="AL11" s="728"/>
      <c r="AM11" s="728"/>
      <c r="AN11" s="728"/>
      <c r="AO11" s="728"/>
      <c r="AP11" s="728"/>
      <c r="AQ11" s="728"/>
      <c r="AR11" s="728"/>
      <c r="AS11" s="729"/>
      <c r="AT11" s="739" t="s">
        <v>8</v>
      </c>
      <c r="AU11" s="740"/>
      <c r="AV11" s="750"/>
      <c r="AW11" s="750"/>
      <c r="AX11" s="750"/>
      <c r="AY11" s="750"/>
    </row>
    <row r="12" spans="1:51" ht="42.75">
      <c r="A12" s="120" t="s">
        <v>169</v>
      </c>
      <c r="B12" s="120" t="s">
        <v>170</v>
      </c>
      <c r="C12" s="120" t="s">
        <v>171</v>
      </c>
      <c r="D12" s="120" t="s">
        <v>178</v>
      </c>
      <c r="E12" s="120" t="s">
        <v>185</v>
      </c>
      <c r="F12" s="120" t="s">
        <v>186</v>
      </c>
      <c r="G12" s="120" t="s">
        <v>277</v>
      </c>
      <c r="H12" s="120" t="s">
        <v>184</v>
      </c>
      <c r="I12" s="743"/>
      <c r="J12" s="743"/>
      <c r="K12" s="743"/>
      <c r="L12" s="743"/>
      <c r="M12" s="743"/>
      <c r="N12" s="743"/>
      <c r="O12" s="120">
        <v>2020</v>
      </c>
      <c r="P12" s="120">
        <v>2021</v>
      </c>
      <c r="Q12" s="120">
        <v>2022</v>
      </c>
      <c r="R12" s="120">
        <v>2023</v>
      </c>
      <c r="S12" s="120">
        <v>2024</v>
      </c>
      <c r="T12" s="743"/>
      <c r="U12" s="743"/>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43"/>
      <c r="AW12" s="743"/>
      <c r="AX12" s="743"/>
      <c r="AY12" s="743"/>
    </row>
    <row r="13" spans="1:51" ht="136.5" customHeight="1">
      <c r="A13" s="128"/>
      <c r="B13" s="121"/>
      <c r="C13" s="121"/>
      <c r="D13" s="121"/>
      <c r="E13" s="121" t="s">
        <v>425</v>
      </c>
      <c r="F13" s="121"/>
      <c r="G13" s="242" t="s">
        <v>479</v>
      </c>
      <c r="H13" s="121" t="s">
        <v>480</v>
      </c>
      <c r="I13" s="122" t="s">
        <v>481</v>
      </c>
      <c r="J13" s="122" t="s">
        <v>760</v>
      </c>
      <c r="K13" s="122" t="s">
        <v>430</v>
      </c>
      <c r="L13" s="121"/>
      <c r="M13" s="243" t="s">
        <v>431</v>
      </c>
      <c r="N13" s="122" t="s">
        <v>482</v>
      </c>
      <c r="O13" s="123"/>
      <c r="P13" s="123"/>
      <c r="Q13" s="123"/>
      <c r="R13" s="244">
        <v>1</v>
      </c>
      <c r="S13" s="244"/>
      <c r="T13" s="235" t="s">
        <v>433</v>
      </c>
      <c r="U13" s="235" t="s">
        <v>483</v>
      </c>
      <c r="V13" s="124"/>
      <c r="W13" s="124"/>
      <c r="X13" s="366">
        <v>0.21</v>
      </c>
      <c r="Y13" s="366"/>
      <c r="Z13" s="366"/>
      <c r="AA13" s="366">
        <v>0.26</v>
      </c>
      <c r="AB13" s="366"/>
      <c r="AC13" s="366"/>
      <c r="AD13" s="366">
        <v>0.28</v>
      </c>
      <c r="AE13" s="366"/>
      <c r="AF13" s="366"/>
      <c r="AG13" s="366">
        <v>0.25</v>
      </c>
      <c r="AH13" s="124"/>
      <c r="AI13" s="124"/>
      <c r="AJ13" s="307">
        <v>0.21</v>
      </c>
      <c r="AK13" s="124"/>
      <c r="AL13" s="124"/>
      <c r="AM13" s="124"/>
      <c r="AN13" s="124"/>
      <c r="AO13" s="124"/>
      <c r="AP13" s="124"/>
      <c r="AQ13" s="124"/>
      <c r="AR13" s="124"/>
      <c r="AS13" s="124"/>
      <c r="AT13" s="127">
        <f>SUM(AH13:AS13)</f>
        <v>0.21</v>
      </c>
      <c r="AU13" s="127">
        <f aca="true" t="shared" si="0" ref="AU13:AU18">+AT13/R13</f>
        <v>0.21</v>
      </c>
      <c r="AV13" s="465"/>
      <c r="AW13" s="465"/>
      <c r="AX13" s="461"/>
      <c r="AY13" s="321"/>
    </row>
    <row r="14" spans="1:51" ht="76.5" customHeight="1">
      <c r="A14" s="128"/>
      <c r="B14" s="121"/>
      <c r="C14" s="121"/>
      <c r="D14" s="121"/>
      <c r="E14" s="473" t="s">
        <v>425</v>
      </c>
      <c r="F14" s="121"/>
      <c r="G14" s="242" t="s">
        <v>479</v>
      </c>
      <c r="H14" s="121" t="s">
        <v>480</v>
      </c>
      <c r="I14" s="122" t="s">
        <v>484</v>
      </c>
      <c r="J14" s="122" t="s">
        <v>761</v>
      </c>
      <c r="K14" s="121" t="s">
        <v>453</v>
      </c>
      <c r="L14" s="121"/>
      <c r="M14" s="243" t="s">
        <v>431</v>
      </c>
      <c r="N14" s="122" t="s">
        <v>485</v>
      </c>
      <c r="O14" s="124"/>
      <c r="P14" s="124"/>
      <c r="Q14" s="124"/>
      <c r="R14" s="244">
        <v>1</v>
      </c>
      <c r="S14" s="244"/>
      <c r="T14" s="121" t="s">
        <v>460</v>
      </c>
      <c r="U14" s="122" t="s">
        <v>699</v>
      </c>
      <c r="V14" s="366">
        <v>1</v>
      </c>
      <c r="W14" s="366">
        <v>1</v>
      </c>
      <c r="X14" s="366">
        <v>1</v>
      </c>
      <c r="Y14" s="366">
        <v>1</v>
      </c>
      <c r="Z14" s="366">
        <v>1</v>
      </c>
      <c r="AA14" s="366">
        <v>1</v>
      </c>
      <c r="AB14" s="366">
        <v>1</v>
      </c>
      <c r="AC14" s="366">
        <v>1</v>
      </c>
      <c r="AD14" s="366">
        <v>1</v>
      </c>
      <c r="AE14" s="366">
        <v>1</v>
      </c>
      <c r="AF14" s="366">
        <v>1</v>
      </c>
      <c r="AG14" s="366">
        <v>1</v>
      </c>
      <c r="AH14" s="307">
        <v>1</v>
      </c>
      <c r="AI14" s="307">
        <v>1</v>
      </c>
      <c r="AJ14" s="307">
        <v>1</v>
      </c>
      <c r="AK14" s="307">
        <v>1</v>
      </c>
      <c r="AL14" s="124"/>
      <c r="AM14" s="124"/>
      <c r="AN14" s="124"/>
      <c r="AO14" s="124"/>
      <c r="AP14" s="124"/>
      <c r="AQ14" s="124"/>
      <c r="AR14" s="124"/>
      <c r="AS14" s="124"/>
      <c r="AT14" s="307">
        <f>AVERAGE(AH14:AS14)</f>
        <v>1</v>
      </c>
      <c r="AU14" s="127">
        <f t="shared" si="0"/>
        <v>1</v>
      </c>
      <c r="AV14" s="423"/>
      <c r="AW14" s="423"/>
      <c r="AX14" s="462"/>
      <c r="AY14" s="462"/>
    </row>
    <row r="15" spans="1:51" ht="117" customHeight="1">
      <c r="A15" s="121"/>
      <c r="B15" s="121"/>
      <c r="C15" s="121"/>
      <c r="D15" s="121"/>
      <c r="E15" s="473" t="s">
        <v>425</v>
      </c>
      <c r="F15" s="121"/>
      <c r="G15" s="242" t="s">
        <v>479</v>
      </c>
      <c r="H15" s="121" t="s">
        <v>480</v>
      </c>
      <c r="I15" s="122" t="s">
        <v>486</v>
      </c>
      <c r="J15" s="122" t="s">
        <v>762</v>
      </c>
      <c r="K15" s="121" t="s">
        <v>453</v>
      </c>
      <c r="L15" s="121"/>
      <c r="M15" s="243" t="s">
        <v>431</v>
      </c>
      <c r="N15" s="122" t="s">
        <v>487</v>
      </c>
      <c r="O15" s="124"/>
      <c r="P15" s="124"/>
      <c r="Q15" s="124"/>
      <c r="R15" s="244">
        <v>1</v>
      </c>
      <c r="S15" s="244"/>
      <c r="T15" s="121" t="s">
        <v>460</v>
      </c>
      <c r="U15" s="122" t="s">
        <v>699</v>
      </c>
      <c r="V15" s="366">
        <v>1</v>
      </c>
      <c r="W15" s="366">
        <v>1</v>
      </c>
      <c r="X15" s="366">
        <v>1</v>
      </c>
      <c r="Y15" s="366">
        <v>1</v>
      </c>
      <c r="Z15" s="366">
        <v>1</v>
      </c>
      <c r="AA15" s="366">
        <v>1</v>
      </c>
      <c r="AB15" s="366">
        <v>1</v>
      </c>
      <c r="AC15" s="366">
        <v>1</v>
      </c>
      <c r="AD15" s="366">
        <v>1</v>
      </c>
      <c r="AE15" s="366">
        <v>1</v>
      </c>
      <c r="AF15" s="366">
        <v>1</v>
      </c>
      <c r="AG15" s="366">
        <v>1</v>
      </c>
      <c r="AH15" s="307">
        <v>1</v>
      </c>
      <c r="AI15" s="307">
        <v>1</v>
      </c>
      <c r="AJ15" s="307">
        <v>1</v>
      </c>
      <c r="AK15" s="307">
        <v>1</v>
      </c>
      <c r="AL15" s="124"/>
      <c r="AM15" s="124"/>
      <c r="AN15" s="124"/>
      <c r="AO15" s="124"/>
      <c r="AP15" s="124"/>
      <c r="AQ15" s="124"/>
      <c r="AR15" s="124"/>
      <c r="AS15" s="124"/>
      <c r="AT15" s="307">
        <f>AVERAGE(AH15:AS15)</f>
        <v>1</v>
      </c>
      <c r="AU15" s="127">
        <f t="shared" si="0"/>
        <v>1</v>
      </c>
      <c r="AV15" s="423"/>
      <c r="AW15" s="423"/>
      <c r="AX15" s="462"/>
      <c r="AY15" s="462"/>
    </row>
    <row r="16" spans="1:51" ht="264.75" customHeight="1">
      <c r="A16" s="121"/>
      <c r="B16" s="121"/>
      <c r="C16" s="121"/>
      <c r="D16" s="121"/>
      <c r="E16" s="473" t="s">
        <v>425</v>
      </c>
      <c r="F16" s="121"/>
      <c r="G16" s="242" t="s">
        <v>479</v>
      </c>
      <c r="H16" s="121" t="s">
        <v>480</v>
      </c>
      <c r="I16" s="122" t="s">
        <v>488</v>
      </c>
      <c r="J16" s="122" t="s">
        <v>763</v>
      </c>
      <c r="K16" s="121" t="s">
        <v>430</v>
      </c>
      <c r="L16" s="124"/>
      <c r="M16" s="243" t="s">
        <v>431</v>
      </c>
      <c r="N16" s="122" t="s">
        <v>489</v>
      </c>
      <c r="O16" s="124"/>
      <c r="P16" s="124"/>
      <c r="Q16" s="124"/>
      <c r="R16" s="244">
        <v>1</v>
      </c>
      <c r="S16" s="244"/>
      <c r="T16" s="121" t="s">
        <v>460</v>
      </c>
      <c r="U16" s="122" t="s">
        <v>490</v>
      </c>
      <c r="V16" s="366">
        <v>1</v>
      </c>
      <c r="W16" s="366">
        <v>1</v>
      </c>
      <c r="X16" s="366">
        <v>1</v>
      </c>
      <c r="Y16" s="366">
        <v>1</v>
      </c>
      <c r="Z16" s="366">
        <v>1</v>
      </c>
      <c r="AA16" s="366">
        <v>1</v>
      </c>
      <c r="AB16" s="366">
        <v>1</v>
      </c>
      <c r="AC16" s="366">
        <v>1</v>
      </c>
      <c r="AD16" s="366">
        <v>1</v>
      </c>
      <c r="AE16" s="366">
        <v>1</v>
      </c>
      <c r="AF16" s="366">
        <v>1</v>
      </c>
      <c r="AG16" s="366">
        <v>1</v>
      </c>
      <c r="AH16" s="307">
        <v>1</v>
      </c>
      <c r="AI16" s="307">
        <v>1</v>
      </c>
      <c r="AJ16" s="307">
        <v>1</v>
      </c>
      <c r="AK16" s="307">
        <v>1</v>
      </c>
      <c r="AL16" s="124"/>
      <c r="AM16" s="124"/>
      <c r="AN16" s="124"/>
      <c r="AO16" s="124"/>
      <c r="AP16" s="124"/>
      <c r="AQ16" s="124"/>
      <c r="AR16" s="124"/>
      <c r="AS16" s="124"/>
      <c r="AT16" s="307">
        <f>AVERAGE(AH16:AS16)</f>
        <v>1</v>
      </c>
      <c r="AU16" s="127">
        <f t="shared" si="0"/>
        <v>1</v>
      </c>
      <c r="AV16" s="424"/>
      <c r="AW16" s="424"/>
      <c r="AX16" s="462"/>
      <c r="AY16" s="462"/>
    </row>
    <row r="17" spans="1:51" ht="93" customHeight="1">
      <c r="A17" s="121"/>
      <c r="B17" s="121"/>
      <c r="C17" s="121"/>
      <c r="D17" s="121"/>
      <c r="E17" s="473" t="s">
        <v>425</v>
      </c>
      <c r="F17" s="121"/>
      <c r="G17" s="242" t="s">
        <v>479</v>
      </c>
      <c r="H17" s="122" t="s">
        <v>846</v>
      </c>
      <c r="I17" s="122" t="s">
        <v>491</v>
      </c>
      <c r="J17" s="122" t="s">
        <v>764</v>
      </c>
      <c r="K17" s="121" t="s">
        <v>453</v>
      </c>
      <c r="L17" s="124"/>
      <c r="M17" s="243" t="s">
        <v>431</v>
      </c>
      <c r="N17" s="122" t="s">
        <v>492</v>
      </c>
      <c r="O17" s="124"/>
      <c r="P17" s="124"/>
      <c r="Q17" s="124"/>
      <c r="R17" s="244">
        <v>1</v>
      </c>
      <c r="S17" s="244"/>
      <c r="T17" s="121" t="s">
        <v>444</v>
      </c>
      <c r="U17" s="122" t="s">
        <v>493</v>
      </c>
      <c r="V17" s="366"/>
      <c r="W17" s="366"/>
      <c r="X17" s="366"/>
      <c r="Y17" s="366">
        <v>1</v>
      </c>
      <c r="Z17" s="366"/>
      <c r="AA17" s="366"/>
      <c r="AB17" s="366"/>
      <c r="AC17" s="366">
        <v>1</v>
      </c>
      <c r="AD17" s="366"/>
      <c r="AE17" s="366"/>
      <c r="AF17" s="366"/>
      <c r="AG17" s="366">
        <v>1</v>
      </c>
      <c r="AH17" s="366"/>
      <c r="AI17" s="124"/>
      <c r="AJ17" s="124"/>
      <c r="AK17" s="307">
        <v>1</v>
      </c>
      <c r="AL17" s="124"/>
      <c r="AM17" s="124"/>
      <c r="AN17" s="124"/>
      <c r="AO17" s="124"/>
      <c r="AP17" s="124"/>
      <c r="AQ17" s="124"/>
      <c r="AR17" s="124"/>
      <c r="AS17" s="124"/>
      <c r="AT17" s="307">
        <f>AVERAGE(AH17:AS17)</f>
        <v>1</v>
      </c>
      <c r="AU17" s="127">
        <f t="shared" si="0"/>
        <v>1</v>
      </c>
      <c r="AV17" s="426"/>
      <c r="AW17" s="426"/>
      <c r="AX17" s="418"/>
      <c r="AY17" s="418"/>
    </row>
    <row r="18" spans="1:51" ht="409.5" customHeight="1">
      <c r="A18" s="121"/>
      <c r="B18" s="121"/>
      <c r="C18" s="121"/>
      <c r="D18" s="121"/>
      <c r="E18" s="473" t="s">
        <v>425</v>
      </c>
      <c r="F18" s="121"/>
      <c r="G18" s="245" t="s">
        <v>479</v>
      </c>
      <c r="H18" s="122" t="s">
        <v>846</v>
      </c>
      <c r="I18" s="122" t="s">
        <v>494</v>
      </c>
      <c r="J18" s="122" t="s">
        <v>765</v>
      </c>
      <c r="K18" s="121" t="s">
        <v>453</v>
      </c>
      <c r="L18" s="124"/>
      <c r="M18" s="243" t="s">
        <v>431</v>
      </c>
      <c r="N18" s="122" t="s">
        <v>495</v>
      </c>
      <c r="O18" s="124"/>
      <c r="P18" s="124"/>
      <c r="Q18" s="124"/>
      <c r="R18" s="244">
        <v>1</v>
      </c>
      <c r="S18" s="244"/>
      <c r="T18" s="121" t="s">
        <v>460</v>
      </c>
      <c r="U18" s="425" t="s">
        <v>496</v>
      </c>
      <c r="V18" s="366">
        <v>1</v>
      </c>
      <c r="W18" s="366">
        <v>1</v>
      </c>
      <c r="X18" s="366">
        <v>1</v>
      </c>
      <c r="Y18" s="366">
        <v>1</v>
      </c>
      <c r="Z18" s="366">
        <v>1</v>
      </c>
      <c r="AA18" s="366">
        <v>1</v>
      </c>
      <c r="AB18" s="366">
        <v>1</v>
      </c>
      <c r="AC18" s="366">
        <v>1</v>
      </c>
      <c r="AD18" s="366">
        <v>1</v>
      </c>
      <c r="AE18" s="366">
        <v>1</v>
      </c>
      <c r="AF18" s="366">
        <v>1</v>
      </c>
      <c r="AG18" s="366">
        <v>1</v>
      </c>
      <c r="AH18" s="307">
        <v>1</v>
      </c>
      <c r="AI18" s="307">
        <v>1</v>
      </c>
      <c r="AJ18" s="307">
        <v>1</v>
      </c>
      <c r="AK18" s="307">
        <v>1</v>
      </c>
      <c r="AL18" s="124"/>
      <c r="AM18" s="124"/>
      <c r="AN18" s="124"/>
      <c r="AO18" s="124"/>
      <c r="AP18" s="124"/>
      <c r="AQ18" s="124"/>
      <c r="AR18" s="124"/>
      <c r="AS18" s="124"/>
      <c r="AT18" s="307">
        <f>AVERAGE(AH18:AS18)</f>
        <v>1</v>
      </c>
      <c r="AU18" s="127">
        <f t="shared" si="0"/>
        <v>1</v>
      </c>
      <c r="AV18" s="424"/>
      <c r="AW18" s="463"/>
      <c r="AX18" s="464"/>
      <c r="AY18" s="462"/>
    </row>
    <row r="19" spans="1:51" ht="54" customHeight="1">
      <c r="A19" s="745" t="s">
        <v>64</v>
      </c>
      <c r="B19" s="745"/>
      <c r="C19" s="745"/>
      <c r="D19" s="741" t="s">
        <v>66</v>
      </c>
      <c r="E19" s="741"/>
      <c r="F19" s="741"/>
      <c r="G19" s="741"/>
      <c r="H19" s="741"/>
      <c r="I19" s="741"/>
      <c r="J19" s="746" t="s">
        <v>300</v>
      </c>
      <c r="K19" s="746"/>
      <c r="L19" s="746"/>
      <c r="M19" s="746"/>
      <c r="N19" s="746"/>
      <c r="O19" s="746"/>
      <c r="P19" s="741" t="s">
        <v>66</v>
      </c>
      <c r="Q19" s="741"/>
      <c r="R19" s="741"/>
      <c r="S19" s="741"/>
      <c r="T19" s="741"/>
      <c r="U19" s="741"/>
      <c r="V19" s="741" t="s">
        <v>66</v>
      </c>
      <c r="W19" s="741"/>
      <c r="X19" s="741"/>
      <c r="Y19" s="741"/>
      <c r="Z19" s="741"/>
      <c r="AA19" s="741"/>
      <c r="AB19" s="741"/>
      <c r="AC19" s="741"/>
      <c r="AD19" s="741" t="s">
        <v>66</v>
      </c>
      <c r="AE19" s="741"/>
      <c r="AF19" s="741"/>
      <c r="AG19" s="741"/>
      <c r="AH19" s="741"/>
      <c r="AI19" s="741"/>
      <c r="AJ19" s="741"/>
      <c r="AK19" s="741"/>
      <c r="AL19" s="741"/>
      <c r="AM19" s="741"/>
      <c r="AN19" s="741"/>
      <c r="AO19" s="741"/>
      <c r="AP19" s="746" t="s">
        <v>318</v>
      </c>
      <c r="AQ19" s="746"/>
      <c r="AR19" s="746"/>
      <c r="AS19" s="746"/>
      <c r="AT19" s="741" t="s">
        <v>13</v>
      </c>
      <c r="AU19" s="741"/>
      <c r="AV19" s="741"/>
      <c r="AW19" s="741"/>
      <c r="AX19" s="741"/>
      <c r="AY19" s="741"/>
    </row>
    <row r="20" spans="1:51" ht="30" customHeight="1">
      <c r="A20" s="745"/>
      <c r="B20" s="745"/>
      <c r="C20" s="745"/>
      <c r="D20" s="741" t="s">
        <v>808</v>
      </c>
      <c r="E20" s="741"/>
      <c r="F20" s="741"/>
      <c r="G20" s="741"/>
      <c r="H20" s="741"/>
      <c r="I20" s="741"/>
      <c r="J20" s="746"/>
      <c r="K20" s="746"/>
      <c r="L20" s="746"/>
      <c r="M20" s="746"/>
      <c r="N20" s="746"/>
      <c r="O20" s="746"/>
      <c r="P20" s="741" t="s">
        <v>771</v>
      </c>
      <c r="Q20" s="741"/>
      <c r="R20" s="741"/>
      <c r="S20" s="741"/>
      <c r="T20" s="741"/>
      <c r="U20" s="741"/>
      <c r="V20" s="741" t="s">
        <v>65</v>
      </c>
      <c r="W20" s="741"/>
      <c r="X20" s="741"/>
      <c r="Y20" s="741"/>
      <c r="Z20" s="741"/>
      <c r="AA20" s="741"/>
      <c r="AB20" s="741"/>
      <c r="AC20" s="741"/>
      <c r="AD20" s="741" t="s">
        <v>65</v>
      </c>
      <c r="AE20" s="741"/>
      <c r="AF20" s="741"/>
      <c r="AG20" s="741"/>
      <c r="AH20" s="741"/>
      <c r="AI20" s="741"/>
      <c r="AJ20" s="741"/>
      <c r="AK20" s="741"/>
      <c r="AL20" s="741"/>
      <c r="AM20" s="741"/>
      <c r="AN20" s="741"/>
      <c r="AO20" s="741"/>
      <c r="AP20" s="746"/>
      <c r="AQ20" s="746"/>
      <c r="AR20" s="746"/>
      <c r="AS20" s="746"/>
      <c r="AT20" s="741" t="s">
        <v>771</v>
      </c>
      <c r="AU20" s="741"/>
      <c r="AV20" s="741"/>
      <c r="AW20" s="741"/>
      <c r="AX20" s="741"/>
      <c r="AY20" s="741"/>
    </row>
    <row r="21" spans="1:51" ht="30" customHeight="1">
      <c r="A21" s="745"/>
      <c r="B21" s="745"/>
      <c r="C21" s="745"/>
      <c r="D21" s="741" t="s">
        <v>809</v>
      </c>
      <c r="E21" s="741"/>
      <c r="F21" s="741"/>
      <c r="G21" s="741"/>
      <c r="H21" s="741"/>
      <c r="I21" s="741"/>
      <c r="J21" s="746"/>
      <c r="K21" s="746"/>
      <c r="L21" s="746"/>
      <c r="M21" s="746"/>
      <c r="N21" s="746"/>
      <c r="O21" s="746"/>
      <c r="P21" s="741" t="s">
        <v>776</v>
      </c>
      <c r="Q21" s="741"/>
      <c r="R21" s="741"/>
      <c r="S21" s="741"/>
      <c r="T21" s="741"/>
      <c r="U21" s="741"/>
      <c r="V21" s="741" t="s">
        <v>297</v>
      </c>
      <c r="W21" s="741"/>
      <c r="X21" s="741"/>
      <c r="Y21" s="741"/>
      <c r="Z21" s="741"/>
      <c r="AA21" s="741"/>
      <c r="AB21" s="741"/>
      <c r="AC21" s="741"/>
      <c r="AD21" s="741" t="s">
        <v>297</v>
      </c>
      <c r="AE21" s="741"/>
      <c r="AF21" s="741"/>
      <c r="AG21" s="741"/>
      <c r="AH21" s="741"/>
      <c r="AI21" s="741"/>
      <c r="AJ21" s="741"/>
      <c r="AK21" s="741"/>
      <c r="AL21" s="741"/>
      <c r="AM21" s="741"/>
      <c r="AN21" s="741"/>
      <c r="AO21" s="741"/>
      <c r="AP21" s="746"/>
      <c r="AQ21" s="746"/>
      <c r="AR21" s="746"/>
      <c r="AS21" s="746"/>
      <c r="AT21" s="741" t="s">
        <v>75</v>
      </c>
      <c r="AU21" s="741"/>
      <c r="AV21" s="741"/>
      <c r="AW21" s="741"/>
      <c r="AX21" s="741"/>
      <c r="AY21" s="741"/>
    </row>
  </sheetData>
  <sheetProtection/>
  <mergeCells count="56">
    <mergeCell ref="AH5:AU10"/>
    <mergeCell ref="H7:I7"/>
    <mergeCell ref="A1:AW1"/>
    <mergeCell ref="AX1:AY1"/>
    <mergeCell ref="A2:AW2"/>
    <mergeCell ref="AX2:AY2"/>
    <mergeCell ref="A3:AW4"/>
    <mergeCell ref="AX3:AY3"/>
    <mergeCell ref="AX4:AY4"/>
    <mergeCell ref="A5:AG5"/>
    <mergeCell ref="K11:K12"/>
    <mergeCell ref="AV5:AV12"/>
    <mergeCell ref="AW5:AW12"/>
    <mergeCell ref="AX5:AX12"/>
    <mergeCell ref="AY5:AY12"/>
    <mergeCell ref="A6:C8"/>
    <mergeCell ref="D6:E8"/>
    <mergeCell ref="F6:G8"/>
    <mergeCell ref="H6:I6"/>
    <mergeCell ref="K6:U8"/>
    <mergeCell ref="V21:AC21"/>
    <mergeCell ref="H8:I8"/>
    <mergeCell ref="A9:C9"/>
    <mergeCell ref="D9:AG9"/>
    <mergeCell ref="A10:C10"/>
    <mergeCell ref="D10:AG10"/>
    <mergeCell ref="A11:F11"/>
    <mergeCell ref="G11:H11"/>
    <mergeCell ref="I11:I12"/>
    <mergeCell ref="J11:J12"/>
    <mergeCell ref="M11:M12"/>
    <mergeCell ref="N11:N12"/>
    <mergeCell ref="O11:S11"/>
    <mergeCell ref="T11:T12"/>
    <mergeCell ref="U11:U12"/>
    <mergeCell ref="L11:L12"/>
    <mergeCell ref="V11:AG11"/>
    <mergeCell ref="AH11:AS11"/>
    <mergeCell ref="AT11:AU11"/>
    <mergeCell ref="A19:C21"/>
    <mergeCell ref="D19:I19"/>
    <mergeCell ref="J19:O21"/>
    <mergeCell ref="P19:U19"/>
    <mergeCell ref="V19:AC19"/>
    <mergeCell ref="AD19:AO19"/>
    <mergeCell ref="D21:I21"/>
    <mergeCell ref="AD21:AO21"/>
    <mergeCell ref="AT21:AY21"/>
    <mergeCell ref="AT19:AY19"/>
    <mergeCell ref="D20:I20"/>
    <mergeCell ref="P20:U20"/>
    <mergeCell ref="V20:AC20"/>
    <mergeCell ref="AD20:AO20"/>
    <mergeCell ref="AT20:AY20"/>
    <mergeCell ref="AP19:AS21"/>
    <mergeCell ref="P21:U21"/>
  </mergeCells>
  <printOptions/>
  <pageMargins left="0.7" right="0.7" top="0.75" bottom="0.75" header="0.3" footer="0.3"/>
  <pageSetup fitToHeight="0" fitToWidth="1" horizontalDpi="600" verticalDpi="600" orientation="portrait" scale="10" r:id="rId4"/>
  <drawing r:id="rId3"/>
  <legacyDrawing r:id="rId2"/>
</worksheet>
</file>

<file path=xl/worksheets/sheet17.xml><?xml version="1.0" encoding="utf-8"?>
<worksheet xmlns="http://schemas.openxmlformats.org/spreadsheetml/2006/main" xmlns:r="http://schemas.openxmlformats.org/officeDocument/2006/relationships">
  <sheetPr>
    <tabColor rgb="FFFFFF00"/>
  </sheetPr>
  <dimension ref="A1:AY20"/>
  <sheetViews>
    <sheetView view="pageBreakPreview" zoomScale="60" zoomScaleNormal="61" zoomScalePageLayoutView="0" workbookViewId="0" topLeftCell="A1">
      <selection activeCell="D6" sqref="D6:E8"/>
    </sheetView>
  </sheetViews>
  <sheetFormatPr defaultColWidth="10.8515625" defaultRowHeight="15"/>
  <cols>
    <col min="1" max="1" width="10.140625" style="113" customWidth="1"/>
    <col min="2" max="2" width="10.00390625" style="113" customWidth="1"/>
    <col min="3" max="3" width="15.57421875" style="113" customWidth="1"/>
    <col min="4" max="6" width="8.28125" style="113" customWidth="1"/>
    <col min="7" max="8" width="14.7109375" style="113" customWidth="1"/>
    <col min="9" max="9" width="22.57421875" style="113" customWidth="1"/>
    <col min="10" max="10" width="23.00390625" style="113" customWidth="1"/>
    <col min="11" max="11" width="16.8515625" style="113" customWidth="1"/>
    <col min="12" max="12" width="15.28125" style="113" customWidth="1"/>
    <col min="13" max="13" width="12.7109375" style="113" customWidth="1"/>
    <col min="14" max="14" width="21.140625" style="113" customWidth="1"/>
    <col min="15" max="15" width="7.7109375" style="113" bestFit="1" customWidth="1"/>
    <col min="16" max="16" width="7.28125" style="113" bestFit="1" customWidth="1"/>
    <col min="17" max="19" width="7.7109375" style="113" bestFit="1" customWidth="1"/>
    <col min="20" max="21" width="17.00390625" style="113" customWidth="1"/>
    <col min="22" max="45" width="7.00390625" style="113" customWidth="1"/>
    <col min="46" max="46" width="18.28125" style="113" customWidth="1"/>
    <col min="47" max="47" width="12.57421875" style="217" customWidth="1"/>
    <col min="48" max="48" width="20.28125" style="113" customWidth="1"/>
    <col min="49" max="49" width="65.00390625" style="113" customWidth="1"/>
    <col min="50" max="51" width="42.140625" style="113" customWidth="1"/>
    <col min="52" max="16384" width="10.8515625" style="113" customWidth="1"/>
  </cols>
  <sheetData>
    <row r="1" spans="1:51" ht="15.75" customHeight="1">
      <c r="A1" s="774" t="s">
        <v>16</v>
      </c>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774"/>
      <c r="AN1" s="774"/>
      <c r="AO1" s="774"/>
      <c r="AP1" s="774"/>
      <c r="AQ1" s="774"/>
      <c r="AR1" s="774"/>
      <c r="AS1" s="774"/>
      <c r="AT1" s="774"/>
      <c r="AU1" s="774"/>
      <c r="AV1" s="774"/>
      <c r="AW1" s="774"/>
      <c r="AX1" s="998" t="s">
        <v>423</v>
      </c>
      <c r="AY1" s="999"/>
    </row>
    <row r="2" spans="1:51" ht="15.75" customHeight="1">
      <c r="A2" s="774" t="s">
        <v>17</v>
      </c>
      <c r="B2" s="774"/>
      <c r="C2" s="774"/>
      <c r="D2" s="774"/>
      <c r="E2" s="774"/>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4"/>
      <c r="AK2" s="774"/>
      <c r="AL2" s="774"/>
      <c r="AM2" s="774"/>
      <c r="AN2" s="774"/>
      <c r="AO2" s="774"/>
      <c r="AP2" s="774"/>
      <c r="AQ2" s="774"/>
      <c r="AR2" s="774"/>
      <c r="AS2" s="774"/>
      <c r="AT2" s="774"/>
      <c r="AU2" s="774"/>
      <c r="AV2" s="774"/>
      <c r="AW2" s="774"/>
      <c r="AX2" s="1001" t="s">
        <v>418</v>
      </c>
      <c r="AY2" s="1002"/>
    </row>
    <row r="3" spans="1:51" ht="15" customHeight="1">
      <c r="A3" s="774" t="s">
        <v>195</v>
      </c>
      <c r="B3" s="774"/>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1001" t="s">
        <v>424</v>
      </c>
      <c r="AY3" s="1002"/>
    </row>
    <row r="4" spans="1:51" ht="15.75" customHeight="1">
      <c r="A4" s="774"/>
      <c r="B4" s="774"/>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774"/>
      <c r="AO4" s="774"/>
      <c r="AP4" s="774"/>
      <c r="AQ4" s="774"/>
      <c r="AR4" s="774"/>
      <c r="AS4" s="774"/>
      <c r="AT4" s="774"/>
      <c r="AU4" s="774"/>
      <c r="AV4" s="774"/>
      <c r="AW4" s="774"/>
      <c r="AX4" s="723" t="s">
        <v>785</v>
      </c>
      <c r="AY4" s="723"/>
    </row>
    <row r="5" spans="1:51" ht="15" customHeight="1">
      <c r="A5" s="761" t="s">
        <v>174</v>
      </c>
      <c r="B5" s="761"/>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t="s">
        <v>69</v>
      </c>
      <c r="AI5" s="761"/>
      <c r="AJ5" s="761"/>
      <c r="AK5" s="761"/>
      <c r="AL5" s="761"/>
      <c r="AM5" s="761"/>
      <c r="AN5" s="761"/>
      <c r="AO5" s="761"/>
      <c r="AP5" s="761"/>
      <c r="AQ5" s="761"/>
      <c r="AR5" s="761"/>
      <c r="AS5" s="761"/>
      <c r="AT5" s="761"/>
      <c r="AU5" s="761"/>
      <c r="AV5" s="1105" t="s">
        <v>409</v>
      </c>
      <c r="AW5" s="1105" t="s">
        <v>410</v>
      </c>
      <c r="AX5" s="742" t="s">
        <v>298</v>
      </c>
      <c r="AY5" s="742" t="s">
        <v>299</v>
      </c>
    </row>
    <row r="6" spans="1:51" ht="15" customHeight="1">
      <c r="A6" s="761" t="s">
        <v>71</v>
      </c>
      <c r="B6" s="761"/>
      <c r="C6" s="761"/>
      <c r="D6" s="1066">
        <v>45084</v>
      </c>
      <c r="E6" s="762"/>
      <c r="F6" s="783" t="s">
        <v>67</v>
      </c>
      <c r="G6" s="783"/>
      <c r="H6" s="1106" t="s">
        <v>70</v>
      </c>
      <c r="I6" s="1106"/>
      <c r="J6" s="325"/>
      <c r="K6" s="761"/>
      <c r="L6" s="761"/>
      <c r="M6" s="761"/>
      <c r="N6" s="761"/>
      <c r="O6" s="761"/>
      <c r="P6" s="761"/>
      <c r="Q6" s="761"/>
      <c r="R6" s="761"/>
      <c r="S6" s="761"/>
      <c r="T6" s="761"/>
      <c r="U6" s="761"/>
      <c r="V6" s="761"/>
      <c r="W6" s="761"/>
      <c r="X6" s="761"/>
      <c r="Y6" s="761"/>
      <c r="Z6" s="761"/>
      <c r="AA6" s="761"/>
      <c r="AB6" s="761"/>
      <c r="AC6" s="761"/>
      <c r="AD6" s="761"/>
      <c r="AE6" s="761"/>
      <c r="AF6" s="761"/>
      <c r="AG6" s="761"/>
      <c r="AH6" s="761"/>
      <c r="AI6" s="761"/>
      <c r="AJ6" s="761"/>
      <c r="AK6" s="761"/>
      <c r="AL6" s="761"/>
      <c r="AM6" s="761"/>
      <c r="AN6" s="761"/>
      <c r="AO6" s="761"/>
      <c r="AP6" s="761"/>
      <c r="AQ6" s="761"/>
      <c r="AR6" s="761"/>
      <c r="AS6" s="761"/>
      <c r="AT6" s="761"/>
      <c r="AU6" s="761"/>
      <c r="AV6" s="1105"/>
      <c r="AW6" s="1105"/>
      <c r="AX6" s="750"/>
      <c r="AY6" s="750"/>
    </row>
    <row r="7" spans="1:51" ht="15" customHeight="1">
      <c r="A7" s="761"/>
      <c r="B7" s="761"/>
      <c r="C7" s="761"/>
      <c r="D7" s="762"/>
      <c r="E7" s="762"/>
      <c r="F7" s="783"/>
      <c r="G7" s="783"/>
      <c r="H7" s="1106" t="s">
        <v>68</v>
      </c>
      <c r="I7" s="1106"/>
      <c r="J7" s="325"/>
      <c r="K7" s="761"/>
      <c r="L7" s="761"/>
      <c r="M7" s="761"/>
      <c r="N7" s="761"/>
      <c r="O7" s="761"/>
      <c r="P7" s="761"/>
      <c r="Q7" s="761"/>
      <c r="R7" s="761"/>
      <c r="S7" s="761"/>
      <c r="T7" s="761"/>
      <c r="U7" s="761"/>
      <c r="V7" s="761"/>
      <c r="W7" s="761"/>
      <c r="X7" s="761"/>
      <c r="Y7" s="761"/>
      <c r="Z7" s="761"/>
      <c r="AA7" s="761"/>
      <c r="AB7" s="761"/>
      <c r="AC7" s="761"/>
      <c r="AD7" s="761"/>
      <c r="AE7" s="761"/>
      <c r="AF7" s="761"/>
      <c r="AG7" s="761"/>
      <c r="AH7" s="761"/>
      <c r="AI7" s="761"/>
      <c r="AJ7" s="761"/>
      <c r="AK7" s="761"/>
      <c r="AL7" s="761"/>
      <c r="AM7" s="761"/>
      <c r="AN7" s="761"/>
      <c r="AO7" s="761"/>
      <c r="AP7" s="761"/>
      <c r="AQ7" s="761"/>
      <c r="AR7" s="761"/>
      <c r="AS7" s="761"/>
      <c r="AT7" s="761"/>
      <c r="AU7" s="761"/>
      <c r="AV7" s="1105"/>
      <c r="AW7" s="1105"/>
      <c r="AX7" s="750"/>
      <c r="AY7" s="750"/>
    </row>
    <row r="8" spans="1:51" ht="15" customHeight="1">
      <c r="A8" s="761"/>
      <c r="B8" s="761"/>
      <c r="C8" s="761"/>
      <c r="D8" s="762"/>
      <c r="E8" s="762"/>
      <c r="F8" s="783"/>
      <c r="G8" s="783"/>
      <c r="H8" s="1106" t="s">
        <v>69</v>
      </c>
      <c r="I8" s="1106"/>
      <c r="J8" s="325" t="s">
        <v>425</v>
      </c>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1"/>
      <c r="AK8" s="761"/>
      <c r="AL8" s="761"/>
      <c r="AM8" s="761"/>
      <c r="AN8" s="761"/>
      <c r="AO8" s="761"/>
      <c r="AP8" s="761"/>
      <c r="AQ8" s="761"/>
      <c r="AR8" s="761"/>
      <c r="AS8" s="761"/>
      <c r="AT8" s="761"/>
      <c r="AU8" s="761"/>
      <c r="AV8" s="1105"/>
      <c r="AW8" s="1105"/>
      <c r="AX8" s="750"/>
      <c r="AY8" s="750"/>
    </row>
    <row r="9" spans="1:51" ht="15" customHeight="1">
      <c r="A9" s="1107" t="s">
        <v>399</v>
      </c>
      <c r="B9" s="1107"/>
      <c r="C9" s="1107"/>
      <c r="D9" s="1108"/>
      <c r="E9" s="1108"/>
      <c r="F9" s="1108"/>
      <c r="G9" s="1108"/>
      <c r="H9" s="1108"/>
      <c r="I9" s="1108"/>
      <c r="J9" s="1108"/>
      <c r="K9" s="1108"/>
      <c r="L9" s="1108"/>
      <c r="M9" s="1108"/>
      <c r="N9" s="1108"/>
      <c r="O9" s="1108"/>
      <c r="P9" s="1108"/>
      <c r="Q9" s="1108"/>
      <c r="R9" s="1108"/>
      <c r="S9" s="1108"/>
      <c r="T9" s="1108"/>
      <c r="U9" s="1108"/>
      <c r="V9" s="1108"/>
      <c r="W9" s="1108"/>
      <c r="X9" s="1108"/>
      <c r="Y9" s="1108"/>
      <c r="Z9" s="1108"/>
      <c r="AA9" s="1108"/>
      <c r="AB9" s="1108"/>
      <c r="AC9" s="1108"/>
      <c r="AD9" s="1108"/>
      <c r="AE9" s="1108"/>
      <c r="AF9" s="1108"/>
      <c r="AG9" s="1108"/>
      <c r="AH9" s="761"/>
      <c r="AI9" s="761"/>
      <c r="AJ9" s="761"/>
      <c r="AK9" s="761"/>
      <c r="AL9" s="761"/>
      <c r="AM9" s="761"/>
      <c r="AN9" s="761"/>
      <c r="AO9" s="761"/>
      <c r="AP9" s="761"/>
      <c r="AQ9" s="761"/>
      <c r="AR9" s="761"/>
      <c r="AS9" s="761"/>
      <c r="AT9" s="761"/>
      <c r="AU9" s="761"/>
      <c r="AV9" s="1105"/>
      <c r="AW9" s="1105"/>
      <c r="AX9" s="750"/>
      <c r="AY9" s="750"/>
    </row>
    <row r="10" spans="1:51" ht="15" customHeight="1">
      <c r="A10" s="1107" t="s">
        <v>287</v>
      </c>
      <c r="B10" s="1107"/>
      <c r="C10" s="1107"/>
      <c r="D10" s="1108" t="s">
        <v>500</v>
      </c>
      <c r="E10" s="1108"/>
      <c r="F10" s="1108"/>
      <c r="G10" s="1108"/>
      <c r="H10" s="1108"/>
      <c r="I10" s="1108"/>
      <c r="J10" s="1108"/>
      <c r="K10" s="1108"/>
      <c r="L10" s="1108"/>
      <c r="M10" s="1108"/>
      <c r="N10" s="1108"/>
      <c r="O10" s="1108"/>
      <c r="P10" s="1108"/>
      <c r="Q10" s="1108"/>
      <c r="R10" s="1108"/>
      <c r="S10" s="1108"/>
      <c r="T10" s="1108"/>
      <c r="U10" s="1108"/>
      <c r="V10" s="1108"/>
      <c r="W10" s="1108"/>
      <c r="X10" s="1108"/>
      <c r="Y10" s="1108"/>
      <c r="Z10" s="1108"/>
      <c r="AA10" s="1108"/>
      <c r="AB10" s="1108"/>
      <c r="AC10" s="1108"/>
      <c r="AD10" s="1108"/>
      <c r="AE10" s="1108"/>
      <c r="AF10" s="1108"/>
      <c r="AG10" s="1108"/>
      <c r="AH10" s="761"/>
      <c r="AI10" s="761"/>
      <c r="AJ10" s="761"/>
      <c r="AK10" s="761"/>
      <c r="AL10" s="761"/>
      <c r="AM10" s="761"/>
      <c r="AN10" s="761"/>
      <c r="AO10" s="761"/>
      <c r="AP10" s="761"/>
      <c r="AQ10" s="761"/>
      <c r="AR10" s="761"/>
      <c r="AS10" s="761"/>
      <c r="AT10" s="761"/>
      <c r="AU10" s="761"/>
      <c r="AV10" s="1105"/>
      <c r="AW10" s="1105"/>
      <c r="AX10" s="750"/>
      <c r="AY10" s="750"/>
    </row>
    <row r="11" spans="1:51" ht="39.75" customHeight="1">
      <c r="A11" s="1105" t="s">
        <v>168</v>
      </c>
      <c r="B11" s="1105"/>
      <c r="C11" s="1105"/>
      <c r="D11" s="1105"/>
      <c r="E11" s="1105"/>
      <c r="F11" s="1105"/>
      <c r="G11" s="1105" t="s">
        <v>278</v>
      </c>
      <c r="H11" s="1105"/>
      <c r="I11" s="1105" t="s">
        <v>179</v>
      </c>
      <c r="J11" s="1105" t="s">
        <v>279</v>
      </c>
      <c r="K11" s="1105" t="s">
        <v>323</v>
      </c>
      <c r="L11" s="1105" t="s">
        <v>363</v>
      </c>
      <c r="M11" s="1105" t="s">
        <v>167</v>
      </c>
      <c r="N11" s="1105" t="s">
        <v>182</v>
      </c>
      <c r="O11" s="1105" t="s">
        <v>284</v>
      </c>
      <c r="P11" s="1105"/>
      <c r="Q11" s="1105"/>
      <c r="R11" s="1105"/>
      <c r="S11" s="1105"/>
      <c r="T11" s="1105" t="s">
        <v>173</v>
      </c>
      <c r="U11" s="1105" t="s">
        <v>285</v>
      </c>
      <c r="V11" s="761" t="s">
        <v>370</v>
      </c>
      <c r="W11" s="761"/>
      <c r="X11" s="761"/>
      <c r="Y11" s="761"/>
      <c r="Z11" s="761"/>
      <c r="AA11" s="761"/>
      <c r="AB11" s="761"/>
      <c r="AC11" s="761"/>
      <c r="AD11" s="761"/>
      <c r="AE11" s="761"/>
      <c r="AF11" s="761"/>
      <c r="AG11" s="761"/>
      <c r="AH11" s="761" t="s">
        <v>87</v>
      </c>
      <c r="AI11" s="761"/>
      <c r="AJ11" s="761"/>
      <c r="AK11" s="761"/>
      <c r="AL11" s="761"/>
      <c r="AM11" s="761"/>
      <c r="AN11" s="761"/>
      <c r="AO11" s="761"/>
      <c r="AP11" s="761"/>
      <c r="AQ11" s="761"/>
      <c r="AR11" s="761"/>
      <c r="AS11" s="761"/>
      <c r="AT11" s="1105" t="s">
        <v>8</v>
      </c>
      <c r="AU11" s="1105"/>
      <c r="AV11" s="1105"/>
      <c r="AW11" s="1105"/>
      <c r="AX11" s="750"/>
      <c r="AY11" s="750"/>
    </row>
    <row r="12" spans="1:51" ht="42.75">
      <c r="A12" s="455" t="s">
        <v>169</v>
      </c>
      <c r="B12" s="455" t="s">
        <v>170</v>
      </c>
      <c r="C12" s="455" t="s">
        <v>171</v>
      </c>
      <c r="D12" s="455" t="s">
        <v>178</v>
      </c>
      <c r="E12" s="455" t="s">
        <v>185</v>
      </c>
      <c r="F12" s="455" t="s">
        <v>186</v>
      </c>
      <c r="G12" s="455" t="s">
        <v>277</v>
      </c>
      <c r="H12" s="455" t="s">
        <v>184</v>
      </c>
      <c r="I12" s="1105"/>
      <c r="J12" s="1105"/>
      <c r="K12" s="1105"/>
      <c r="L12" s="1105"/>
      <c r="M12" s="1105"/>
      <c r="N12" s="1105"/>
      <c r="O12" s="455">
        <v>2020</v>
      </c>
      <c r="P12" s="455">
        <v>2021</v>
      </c>
      <c r="Q12" s="455">
        <v>2022</v>
      </c>
      <c r="R12" s="455">
        <v>2023</v>
      </c>
      <c r="S12" s="455">
        <v>2024</v>
      </c>
      <c r="T12" s="1105"/>
      <c r="U12" s="1105"/>
      <c r="V12" s="468" t="s">
        <v>39</v>
      </c>
      <c r="W12" s="468" t="s">
        <v>40</v>
      </c>
      <c r="X12" s="468" t="s">
        <v>41</v>
      </c>
      <c r="Y12" s="468" t="s">
        <v>42</v>
      </c>
      <c r="Z12" s="468" t="s">
        <v>43</v>
      </c>
      <c r="AA12" s="468" t="s">
        <v>44</v>
      </c>
      <c r="AB12" s="468" t="s">
        <v>45</v>
      </c>
      <c r="AC12" s="468" t="s">
        <v>46</v>
      </c>
      <c r="AD12" s="468" t="s">
        <v>47</v>
      </c>
      <c r="AE12" s="468" t="s">
        <v>48</v>
      </c>
      <c r="AF12" s="468" t="s">
        <v>49</v>
      </c>
      <c r="AG12" s="468" t="s">
        <v>50</v>
      </c>
      <c r="AH12" s="468" t="s">
        <v>39</v>
      </c>
      <c r="AI12" s="468" t="s">
        <v>40</v>
      </c>
      <c r="AJ12" s="468" t="s">
        <v>41</v>
      </c>
      <c r="AK12" s="468" t="s">
        <v>42</v>
      </c>
      <c r="AL12" s="468" t="s">
        <v>43</v>
      </c>
      <c r="AM12" s="468" t="s">
        <v>44</v>
      </c>
      <c r="AN12" s="468" t="s">
        <v>45</v>
      </c>
      <c r="AO12" s="468" t="s">
        <v>46</v>
      </c>
      <c r="AP12" s="468" t="s">
        <v>47</v>
      </c>
      <c r="AQ12" s="468" t="s">
        <v>48</v>
      </c>
      <c r="AR12" s="468" t="s">
        <v>49</v>
      </c>
      <c r="AS12" s="468" t="s">
        <v>50</v>
      </c>
      <c r="AT12" s="455" t="s">
        <v>413</v>
      </c>
      <c r="AU12" s="216" t="s">
        <v>88</v>
      </c>
      <c r="AV12" s="1105"/>
      <c r="AW12" s="1105"/>
      <c r="AX12" s="743"/>
      <c r="AY12" s="743"/>
    </row>
    <row r="13" spans="1:51" ht="263.25" customHeight="1">
      <c r="A13" s="121"/>
      <c r="B13" s="121"/>
      <c r="C13" s="121"/>
      <c r="D13" s="121"/>
      <c r="E13" s="121" t="s">
        <v>425</v>
      </c>
      <c r="F13" s="121"/>
      <c r="G13" s="122" t="s">
        <v>501</v>
      </c>
      <c r="H13" s="121" t="s">
        <v>450</v>
      </c>
      <c r="I13" s="122" t="s">
        <v>502</v>
      </c>
      <c r="J13" s="122" t="s">
        <v>503</v>
      </c>
      <c r="K13" s="122" t="s">
        <v>453</v>
      </c>
      <c r="L13" s="124" t="s">
        <v>450</v>
      </c>
      <c r="M13" s="124" t="s">
        <v>504</v>
      </c>
      <c r="N13" s="122" t="s">
        <v>505</v>
      </c>
      <c r="O13" s="123"/>
      <c r="P13" s="123"/>
      <c r="Q13" s="123"/>
      <c r="R13" s="293">
        <v>1</v>
      </c>
      <c r="S13" s="123"/>
      <c r="T13" s="121" t="s">
        <v>433</v>
      </c>
      <c r="U13" s="122" t="s">
        <v>506</v>
      </c>
      <c r="V13" s="124"/>
      <c r="W13" s="124"/>
      <c r="X13" s="307">
        <v>0</v>
      </c>
      <c r="Y13" s="124"/>
      <c r="Z13" s="124"/>
      <c r="AA13" s="307">
        <v>0.4</v>
      </c>
      <c r="AB13" s="124"/>
      <c r="AC13" s="124"/>
      <c r="AD13" s="307">
        <v>0.4</v>
      </c>
      <c r="AE13" s="124"/>
      <c r="AF13" s="124"/>
      <c r="AG13" s="307">
        <v>0.2</v>
      </c>
      <c r="AH13" s="124"/>
      <c r="AI13" s="124"/>
      <c r="AJ13" s="307">
        <v>0</v>
      </c>
      <c r="AK13" s="124"/>
      <c r="AL13" s="124"/>
      <c r="AM13" s="124"/>
      <c r="AN13" s="124"/>
      <c r="AO13" s="124"/>
      <c r="AP13" s="124"/>
      <c r="AQ13" s="124"/>
      <c r="AR13" s="124"/>
      <c r="AS13" s="124"/>
      <c r="AT13" s="307">
        <v>0</v>
      </c>
      <c r="AU13" s="127">
        <f>+AT13/R13</f>
        <v>0</v>
      </c>
      <c r="AV13" s="412"/>
      <c r="AW13" s="466"/>
      <c r="AX13" s="418"/>
      <c r="AY13" s="418"/>
    </row>
    <row r="14" spans="1:51" ht="130.5" customHeight="1">
      <c r="A14" s="121"/>
      <c r="B14" s="121"/>
      <c r="C14" s="121"/>
      <c r="D14" s="121"/>
      <c r="E14" s="121" t="s">
        <v>425</v>
      </c>
      <c r="F14" s="121"/>
      <c r="G14" s="122" t="s">
        <v>501</v>
      </c>
      <c r="H14" s="121" t="s">
        <v>450</v>
      </c>
      <c r="I14" s="122" t="s">
        <v>507</v>
      </c>
      <c r="J14" s="122" t="s">
        <v>508</v>
      </c>
      <c r="K14" s="122" t="s">
        <v>453</v>
      </c>
      <c r="L14" s="124" t="s">
        <v>450</v>
      </c>
      <c r="M14" s="124" t="s">
        <v>504</v>
      </c>
      <c r="N14" s="122" t="s">
        <v>509</v>
      </c>
      <c r="O14" s="124"/>
      <c r="P14" s="124"/>
      <c r="Q14" s="124"/>
      <c r="R14" s="293">
        <v>1</v>
      </c>
      <c r="S14" s="124"/>
      <c r="T14" s="121" t="s">
        <v>433</v>
      </c>
      <c r="U14" s="122" t="s">
        <v>510</v>
      </c>
      <c r="V14" s="124"/>
      <c r="W14" s="124"/>
      <c r="X14" s="307">
        <v>0</v>
      </c>
      <c r="Y14" s="124"/>
      <c r="Z14" s="124"/>
      <c r="AA14" s="307">
        <v>0.14</v>
      </c>
      <c r="AB14" s="124"/>
      <c r="AC14" s="124"/>
      <c r="AD14" s="307">
        <v>0.15</v>
      </c>
      <c r="AE14" s="124"/>
      <c r="AF14" s="124"/>
      <c r="AG14" s="307">
        <v>0.71</v>
      </c>
      <c r="AH14" s="124"/>
      <c r="AI14" s="124"/>
      <c r="AJ14" s="307">
        <v>0</v>
      </c>
      <c r="AK14" s="124"/>
      <c r="AL14" s="124"/>
      <c r="AM14" s="124"/>
      <c r="AN14" s="124"/>
      <c r="AO14" s="124"/>
      <c r="AP14" s="124"/>
      <c r="AQ14" s="124"/>
      <c r="AR14" s="124"/>
      <c r="AS14" s="124"/>
      <c r="AT14" s="307">
        <v>0</v>
      </c>
      <c r="AU14" s="127">
        <f>+AT14/R14</f>
        <v>0</v>
      </c>
      <c r="AV14" s="412"/>
      <c r="AW14" s="467"/>
      <c r="AX14" s="418"/>
      <c r="AY14" s="418"/>
    </row>
    <row r="15" spans="1:51" ht="409.5" customHeight="1">
      <c r="A15" s="1097"/>
      <c r="B15" s="1097"/>
      <c r="C15" s="1097"/>
      <c r="D15" s="1097"/>
      <c r="E15" s="1097" t="s">
        <v>425</v>
      </c>
      <c r="F15" s="1097"/>
      <c r="G15" s="1103" t="s">
        <v>501</v>
      </c>
      <c r="H15" s="1097" t="s">
        <v>450</v>
      </c>
      <c r="I15" s="1103" t="s">
        <v>511</v>
      </c>
      <c r="J15" s="1103" t="s">
        <v>512</v>
      </c>
      <c r="K15" s="1103" t="s">
        <v>453</v>
      </c>
      <c r="L15" s="1097" t="s">
        <v>450</v>
      </c>
      <c r="M15" s="1097" t="s">
        <v>504</v>
      </c>
      <c r="N15" s="1103" t="s">
        <v>513</v>
      </c>
      <c r="O15" s="1097"/>
      <c r="P15" s="1097"/>
      <c r="Q15" s="1097"/>
      <c r="R15" s="1104">
        <v>1</v>
      </c>
      <c r="S15" s="1097"/>
      <c r="T15" s="1097" t="s">
        <v>433</v>
      </c>
      <c r="U15" s="1103" t="s">
        <v>514</v>
      </c>
      <c r="V15" s="1097"/>
      <c r="W15" s="1097"/>
      <c r="X15" s="1098">
        <v>0.52</v>
      </c>
      <c r="Y15" s="1097"/>
      <c r="Z15" s="1097"/>
      <c r="AA15" s="1098">
        <v>0.11</v>
      </c>
      <c r="AB15" s="1097"/>
      <c r="AC15" s="1097"/>
      <c r="AD15" s="1098">
        <v>0.22</v>
      </c>
      <c r="AE15" s="1097"/>
      <c r="AF15" s="1097"/>
      <c r="AG15" s="1098">
        <v>0.15</v>
      </c>
      <c r="AH15" s="1097"/>
      <c r="AI15" s="1097"/>
      <c r="AJ15" s="1098">
        <v>0.48</v>
      </c>
      <c r="AK15" s="1097"/>
      <c r="AL15" s="1097"/>
      <c r="AM15" s="1097"/>
      <c r="AN15" s="1097"/>
      <c r="AO15" s="1097"/>
      <c r="AP15" s="1097"/>
      <c r="AQ15" s="1097"/>
      <c r="AR15" s="1097"/>
      <c r="AS15" s="1097"/>
      <c r="AT15" s="1098">
        <f>+AG15+AJ15</f>
        <v>0.63</v>
      </c>
      <c r="AU15" s="1099">
        <f>+AT15/R15</f>
        <v>0.63</v>
      </c>
      <c r="AV15" s="1100"/>
      <c r="AW15" s="1102"/>
      <c r="AX15" s="1095"/>
      <c r="AY15" s="1095"/>
    </row>
    <row r="16" spans="1:51" ht="259.5" customHeight="1">
      <c r="A16" s="1097"/>
      <c r="B16" s="1097"/>
      <c r="C16" s="1097"/>
      <c r="D16" s="1097"/>
      <c r="E16" s="1097"/>
      <c r="F16" s="1097"/>
      <c r="G16" s="1103"/>
      <c r="H16" s="1097"/>
      <c r="I16" s="1103"/>
      <c r="J16" s="1103"/>
      <c r="K16" s="1103"/>
      <c r="L16" s="1097"/>
      <c r="M16" s="1097"/>
      <c r="N16" s="1103"/>
      <c r="O16" s="1097"/>
      <c r="P16" s="1097"/>
      <c r="Q16" s="1097"/>
      <c r="R16" s="1104"/>
      <c r="S16" s="1097"/>
      <c r="T16" s="1097"/>
      <c r="U16" s="1103"/>
      <c r="V16" s="1097"/>
      <c r="W16" s="1097"/>
      <c r="X16" s="1098"/>
      <c r="Y16" s="1097"/>
      <c r="Z16" s="1097"/>
      <c r="AA16" s="1098"/>
      <c r="AB16" s="1097"/>
      <c r="AC16" s="1097"/>
      <c r="AD16" s="1098"/>
      <c r="AE16" s="1097"/>
      <c r="AF16" s="1097"/>
      <c r="AG16" s="1098"/>
      <c r="AH16" s="1097"/>
      <c r="AI16" s="1097"/>
      <c r="AJ16" s="1098"/>
      <c r="AK16" s="1097"/>
      <c r="AL16" s="1097"/>
      <c r="AM16" s="1097"/>
      <c r="AN16" s="1097"/>
      <c r="AO16" s="1097"/>
      <c r="AP16" s="1097"/>
      <c r="AQ16" s="1097"/>
      <c r="AR16" s="1097"/>
      <c r="AS16" s="1097"/>
      <c r="AT16" s="1098"/>
      <c r="AU16" s="1099"/>
      <c r="AV16" s="1101"/>
      <c r="AW16" s="1102"/>
      <c r="AX16" s="1096"/>
      <c r="AY16" s="1096"/>
    </row>
    <row r="17" spans="1:51" ht="398.25" customHeight="1">
      <c r="A17" s="121"/>
      <c r="B17" s="121"/>
      <c r="C17" s="121"/>
      <c r="D17" s="121"/>
      <c r="E17" s="121" t="s">
        <v>425</v>
      </c>
      <c r="F17" s="121"/>
      <c r="G17" s="122" t="s">
        <v>501</v>
      </c>
      <c r="H17" s="121" t="s">
        <v>450</v>
      </c>
      <c r="I17" s="122" t="s">
        <v>515</v>
      </c>
      <c r="J17" s="122" t="s">
        <v>516</v>
      </c>
      <c r="K17" s="122" t="s">
        <v>453</v>
      </c>
      <c r="L17" s="124" t="s">
        <v>450</v>
      </c>
      <c r="M17" s="124" t="s">
        <v>504</v>
      </c>
      <c r="N17" s="122" t="s">
        <v>517</v>
      </c>
      <c r="O17" s="124"/>
      <c r="P17" s="124"/>
      <c r="Q17" s="124"/>
      <c r="R17" s="293">
        <v>1</v>
      </c>
      <c r="S17" s="124"/>
      <c r="T17" s="121" t="s">
        <v>433</v>
      </c>
      <c r="U17" s="122" t="s">
        <v>518</v>
      </c>
      <c r="V17" s="127"/>
      <c r="W17" s="127"/>
      <c r="X17" s="307">
        <v>0.18</v>
      </c>
      <c r="Y17" s="379"/>
      <c r="Z17" s="379"/>
      <c r="AA17" s="307">
        <v>0.27</v>
      </c>
      <c r="AB17" s="379"/>
      <c r="AC17" s="379"/>
      <c r="AD17" s="307">
        <v>0.27</v>
      </c>
      <c r="AE17" s="379"/>
      <c r="AF17" s="379"/>
      <c r="AG17" s="307">
        <v>0.28</v>
      </c>
      <c r="AH17" s="124"/>
      <c r="AI17" s="124"/>
      <c r="AJ17" s="307">
        <v>0.18</v>
      </c>
      <c r="AK17" s="124"/>
      <c r="AL17" s="124"/>
      <c r="AM17" s="124"/>
      <c r="AN17" s="124"/>
      <c r="AO17" s="124"/>
      <c r="AP17" s="124"/>
      <c r="AQ17" s="124"/>
      <c r="AR17" s="124"/>
      <c r="AS17" s="124"/>
      <c r="AT17" s="307">
        <v>0.18</v>
      </c>
      <c r="AU17" s="127">
        <f>+AT17/R17</f>
        <v>0.18</v>
      </c>
      <c r="AV17" s="412"/>
      <c r="AW17" s="467"/>
      <c r="AX17" s="418"/>
      <c r="AY17" s="418"/>
    </row>
    <row r="18" spans="1:51" ht="54" customHeight="1">
      <c r="A18" s="745" t="s">
        <v>64</v>
      </c>
      <c r="B18" s="745"/>
      <c r="C18" s="745"/>
      <c r="D18" s="741" t="s">
        <v>640</v>
      </c>
      <c r="E18" s="741"/>
      <c r="F18" s="741"/>
      <c r="G18" s="741"/>
      <c r="H18" s="741"/>
      <c r="I18" s="741"/>
      <c r="J18" s="746" t="s">
        <v>300</v>
      </c>
      <c r="K18" s="746"/>
      <c r="L18" s="746"/>
      <c r="M18" s="746"/>
      <c r="N18" s="746"/>
      <c r="O18" s="746"/>
      <c r="P18" s="741" t="s">
        <v>66</v>
      </c>
      <c r="Q18" s="741"/>
      <c r="R18" s="741"/>
      <c r="S18" s="741"/>
      <c r="T18" s="741"/>
      <c r="U18" s="741"/>
      <c r="V18" s="741" t="s">
        <v>66</v>
      </c>
      <c r="W18" s="741"/>
      <c r="X18" s="741"/>
      <c r="Y18" s="741"/>
      <c r="Z18" s="741"/>
      <c r="AA18" s="741"/>
      <c r="AB18" s="741"/>
      <c r="AC18" s="741"/>
      <c r="AD18" s="741" t="s">
        <v>66</v>
      </c>
      <c r="AE18" s="741"/>
      <c r="AF18" s="741"/>
      <c r="AG18" s="741"/>
      <c r="AH18" s="741"/>
      <c r="AI18" s="741"/>
      <c r="AJ18" s="741"/>
      <c r="AK18" s="741"/>
      <c r="AL18" s="741"/>
      <c r="AM18" s="741"/>
      <c r="AN18" s="741"/>
      <c r="AO18" s="741"/>
      <c r="AP18" s="746" t="s">
        <v>318</v>
      </c>
      <c r="AQ18" s="746"/>
      <c r="AR18" s="746"/>
      <c r="AS18" s="746"/>
      <c r="AT18" s="741" t="s">
        <v>13</v>
      </c>
      <c r="AU18" s="741"/>
      <c r="AV18" s="741"/>
      <c r="AW18" s="741"/>
      <c r="AX18" s="741"/>
      <c r="AY18" s="741"/>
    </row>
    <row r="19" spans="1:51" ht="30" customHeight="1">
      <c r="A19" s="745"/>
      <c r="B19" s="745"/>
      <c r="C19" s="745"/>
      <c r="D19" s="741" t="s">
        <v>795</v>
      </c>
      <c r="E19" s="741"/>
      <c r="F19" s="741"/>
      <c r="G19" s="741"/>
      <c r="H19" s="741"/>
      <c r="I19" s="741"/>
      <c r="J19" s="746"/>
      <c r="K19" s="746"/>
      <c r="L19" s="746"/>
      <c r="M19" s="746"/>
      <c r="N19" s="746"/>
      <c r="O19" s="746"/>
      <c r="P19" s="741" t="s">
        <v>795</v>
      </c>
      <c r="Q19" s="741"/>
      <c r="R19" s="741"/>
      <c r="S19" s="741"/>
      <c r="T19" s="741"/>
      <c r="U19" s="741"/>
      <c r="V19" s="741" t="s">
        <v>65</v>
      </c>
      <c r="W19" s="741"/>
      <c r="X19" s="741"/>
      <c r="Y19" s="741"/>
      <c r="Z19" s="741"/>
      <c r="AA19" s="741"/>
      <c r="AB19" s="741"/>
      <c r="AC19" s="741"/>
      <c r="AD19" s="741" t="s">
        <v>65</v>
      </c>
      <c r="AE19" s="741"/>
      <c r="AF19" s="741"/>
      <c r="AG19" s="741"/>
      <c r="AH19" s="741"/>
      <c r="AI19" s="741"/>
      <c r="AJ19" s="741"/>
      <c r="AK19" s="741"/>
      <c r="AL19" s="741"/>
      <c r="AM19" s="741"/>
      <c r="AN19" s="741"/>
      <c r="AO19" s="741"/>
      <c r="AP19" s="746"/>
      <c r="AQ19" s="746"/>
      <c r="AR19" s="746"/>
      <c r="AS19" s="746"/>
      <c r="AT19" s="741" t="s">
        <v>771</v>
      </c>
      <c r="AU19" s="741"/>
      <c r="AV19" s="741"/>
      <c r="AW19" s="741"/>
      <c r="AX19" s="741"/>
      <c r="AY19" s="741"/>
    </row>
    <row r="20" spans="1:51" ht="30" customHeight="1">
      <c r="A20" s="745"/>
      <c r="B20" s="745"/>
      <c r="C20" s="745"/>
      <c r="D20" s="741" t="s">
        <v>796</v>
      </c>
      <c r="E20" s="741"/>
      <c r="F20" s="741"/>
      <c r="G20" s="741"/>
      <c r="H20" s="741"/>
      <c r="I20" s="741"/>
      <c r="J20" s="746"/>
      <c r="K20" s="746"/>
      <c r="L20" s="746"/>
      <c r="M20" s="746"/>
      <c r="N20" s="746"/>
      <c r="O20" s="746"/>
      <c r="P20" s="741" t="s">
        <v>796</v>
      </c>
      <c r="Q20" s="741"/>
      <c r="R20" s="741"/>
      <c r="S20" s="741"/>
      <c r="T20" s="741"/>
      <c r="U20" s="741"/>
      <c r="V20" s="741" t="s">
        <v>297</v>
      </c>
      <c r="W20" s="741"/>
      <c r="X20" s="741"/>
      <c r="Y20" s="741"/>
      <c r="Z20" s="741"/>
      <c r="AA20" s="741"/>
      <c r="AB20" s="741"/>
      <c r="AC20" s="741"/>
      <c r="AD20" s="741" t="s">
        <v>297</v>
      </c>
      <c r="AE20" s="741"/>
      <c r="AF20" s="741"/>
      <c r="AG20" s="741"/>
      <c r="AH20" s="741"/>
      <c r="AI20" s="741"/>
      <c r="AJ20" s="741"/>
      <c r="AK20" s="741"/>
      <c r="AL20" s="741"/>
      <c r="AM20" s="741"/>
      <c r="AN20" s="741"/>
      <c r="AO20" s="741"/>
      <c r="AP20" s="746"/>
      <c r="AQ20" s="746"/>
      <c r="AR20" s="746"/>
      <c r="AS20" s="746"/>
      <c r="AT20" s="741" t="s">
        <v>75</v>
      </c>
      <c r="AU20" s="741"/>
      <c r="AV20" s="741"/>
      <c r="AW20" s="741"/>
      <c r="AX20" s="741"/>
      <c r="AY20" s="741"/>
    </row>
  </sheetData>
  <sheetProtection/>
  <mergeCells count="107">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AG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T15:T16"/>
    <mergeCell ref="U15:U16"/>
    <mergeCell ref="V15:V16"/>
    <mergeCell ref="W15:W16"/>
    <mergeCell ref="X15:X16"/>
    <mergeCell ref="Y15:Y16"/>
    <mergeCell ref="Z15:Z16"/>
    <mergeCell ref="AA15:AA16"/>
    <mergeCell ref="AB15:AB16"/>
    <mergeCell ref="AC15:AC16"/>
    <mergeCell ref="AD15:AD16"/>
    <mergeCell ref="AE15:AE16"/>
    <mergeCell ref="AF15:AF16"/>
    <mergeCell ref="AG15:AG16"/>
    <mergeCell ref="AH15:AH16"/>
    <mergeCell ref="AI15:AI16"/>
    <mergeCell ref="AJ15:AJ16"/>
    <mergeCell ref="AK15:AK16"/>
    <mergeCell ref="AL15:AL16"/>
    <mergeCell ref="AM15:AM16"/>
    <mergeCell ref="AN15:AN16"/>
    <mergeCell ref="AO15:AO16"/>
    <mergeCell ref="AP15:AP16"/>
    <mergeCell ref="AQ15:AQ16"/>
    <mergeCell ref="AR15:AR16"/>
    <mergeCell ref="AS15:AS16"/>
    <mergeCell ref="AT15:AT16"/>
    <mergeCell ref="AU15:AU16"/>
    <mergeCell ref="AV15:AV16"/>
    <mergeCell ref="AW15:AW16"/>
    <mergeCell ref="AX15:AX16"/>
    <mergeCell ref="AY15:AY16"/>
    <mergeCell ref="A18:C20"/>
    <mergeCell ref="D18:I18"/>
    <mergeCell ref="J18:O20"/>
    <mergeCell ref="P18:U18"/>
    <mergeCell ref="V18:AC18"/>
    <mergeCell ref="AD18:AO18"/>
    <mergeCell ref="AP18:AS20"/>
    <mergeCell ref="AT18:AY18"/>
    <mergeCell ref="D19:I19"/>
    <mergeCell ref="P19:U19"/>
    <mergeCell ref="V19:AC19"/>
    <mergeCell ref="AD19:AO19"/>
    <mergeCell ref="AT19:AY19"/>
    <mergeCell ref="D20:I20"/>
    <mergeCell ref="P20:U20"/>
    <mergeCell ref="V20:AC20"/>
    <mergeCell ref="AD20:AO20"/>
    <mergeCell ref="AT20:AY20"/>
  </mergeCells>
  <printOptions horizontalCentered="1"/>
  <pageMargins left="0.1968503937007874" right="0.1968503937007874" top="0.7480314960629921" bottom="0.7480314960629921" header="0.31496062992125984" footer="0.31496062992125984"/>
  <pageSetup horizontalDpi="600" verticalDpi="600" orientation="landscape" paperSize="3" scale="32" r:id="rId4"/>
  <drawing r:id="rId3"/>
  <legacyDrawing r:id="rId2"/>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AY20"/>
  <sheetViews>
    <sheetView zoomScale="61" zoomScaleNormal="61" zoomScalePageLayoutView="0" workbookViewId="0" topLeftCell="A1">
      <selection activeCell="D6" sqref="D6:E8"/>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17.00390625" style="113" customWidth="1"/>
    <col min="22" max="45" width="7.421875" style="113" customWidth="1"/>
    <col min="46" max="46" width="17.140625" style="113" customWidth="1"/>
    <col min="47" max="47" width="15.8515625" style="217" customWidth="1"/>
    <col min="48" max="48" width="90.57421875" style="113" bestFit="1" customWidth="1"/>
    <col min="49" max="49" width="79.7109375" style="113" bestFit="1" customWidth="1"/>
    <col min="50" max="51" width="25.00390625" style="113" customWidth="1"/>
    <col min="52" max="16384" width="10.8515625" style="113" customWidth="1"/>
  </cols>
  <sheetData>
    <row r="1" spans="1:51" ht="15.75" customHeight="1">
      <c r="A1" s="724" t="s">
        <v>16</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6"/>
      <c r="AX1" s="673" t="s">
        <v>423</v>
      </c>
      <c r="AY1" s="674"/>
    </row>
    <row r="2" spans="1:51" ht="15.75" customHeight="1">
      <c r="A2" s="733" t="s">
        <v>17</v>
      </c>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4"/>
      <c r="AL2" s="734"/>
      <c r="AM2" s="734"/>
      <c r="AN2" s="734"/>
      <c r="AO2" s="734"/>
      <c r="AP2" s="734"/>
      <c r="AQ2" s="734"/>
      <c r="AR2" s="734"/>
      <c r="AS2" s="734"/>
      <c r="AT2" s="734"/>
      <c r="AU2" s="734"/>
      <c r="AV2" s="734"/>
      <c r="AW2" s="735"/>
      <c r="AX2" s="721" t="s">
        <v>418</v>
      </c>
      <c r="AY2" s="722"/>
    </row>
    <row r="3" spans="1:51" ht="15" customHeight="1">
      <c r="A3" s="736" t="s">
        <v>195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8"/>
      <c r="AX3" s="721" t="s">
        <v>424</v>
      </c>
      <c r="AY3" s="722"/>
    </row>
    <row r="4" spans="1:51" ht="15.75" customHeight="1">
      <c r="A4" s="724"/>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6"/>
      <c r="AX4" s="723" t="s">
        <v>786</v>
      </c>
      <c r="AY4" s="723"/>
    </row>
    <row r="5" spans="1:51" ht="15" customHeight="1">
      <c r="A5" s="727" t="s">
        <v>174</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9"/>
      <c r="AH5" s="752" t="s">
        <v>69</v>
      </c>
      <c r="AI5" s="753"/>
      <c r="AJ5" s="753"/>
      <c r="AK5" s="753"/>
      <c r="AL5" s="753"/>
      <c r="AM5" s="753"/>
      <c r="AN5" s="753"/>
      <c r="AO5" s="753"/>
      <c r="AP5" s="753"/>
      <c r="AQ5" s="753"/>
      <c r="AR5" s="753"/>
      <c r="AS5" s="753"/>
      <c r="AT5" s="753"/>
      <c r="AU5" s="754"/>
      <c r="AV5" s="742" t="s">
        <v>409</v>
      </c>
      <c r="AW5" s="742" t="s">
        <v>410</v>
      </c>
      <c r="AX5" s="742" t="s">
        <v>298</v>
      </c>
      <c r="AY5" s="742" t="s">
        <v>299</v>
      </c>
    </row>
    <row r="6" spans="1:51" ht="15" customHeight="1">
      <c r="A6" s="761" t="s">
        <v>71</v>
      </c>
      <c r="B6" s="761"/>
      <c r="C6" s="761"/>
      <c r="D6" s="1066">
        <v>45084</v>
      </c>
      <c r="E6" s="762"/>
      <c r="F6" s="752" t="s">
        <v>67</v>
      </c>
      <c r="G6" s="754"/>
      <c r="H6" s="751" t="s">
        <v>70</v>
      </c>
      <c r="I6" s="751"/>
      <c r="J6" s="128"/>
      <c r="K6" s="752"/>
      <c r="L6" s="753"/>
      <c r="M6" s="753"/>
      <c r="N6" s="753"/>
      <c r="O6" s="753"/>
      <c r="P6" s="753"/>
      <c r="Q6" s="753"/>
      <c r="R6" s="753"/>
      <c r="S6" s="753"/>
      <c r="T6" s="753"/>
      <c r="U6" s="753"/>
      <c r="V6" s="114"/>
      <c r="W6" s="114"/>
      <c r="X6" s="114"/>
      <c r="Y6" s="114"/>
      <c r="Z6" s="114"/>
      <c r="AA6" s="114"/>
      <c r="AB6" s="114"/>
      <c r="AC6" s="114"/>
      <c r="AD6" s="114"/>
      <c r="AE6" s="114"/>
      <c r="AF6" s="114"/>
      <c r="AG6" s="115"/>
      <c r="AH6" s="755"/>
      <c r="AI6" s="756"/>
      <c r="AJ6" s="756"/>
      <c r="AK6" s="756"/>
      <c r="AL6" s="756"/>
      <c r="AM6" s="756"/>
      <c r="AN6" s="756"/>
      <c r="AO6" s="756"/>
      <c r="AP6" s="756"/>
      <c r="AQ6" s="756"/>
      <c r="AR6" s="756"/>
      <c r="AS6" s="756"/>
      <c r="AT6" s="756"/>
      <c r="AU6" s="757"/>
      <c r="AV6" s="750"/>
      <c r="AW6" s="750"/>
      <c r="AX6" s="750"/>
      <c r="AY6" s="750"/>
    </row>
    <row r="7" spans="1:51" ht="15" customHeight="1">
      <c r="A7" s="761"/>
      <c r="B7" s="761"/>
      <c r="C7" s="761"/>
      <c r="D7" s="762"/>
      <c r="E7" s="762"/>
      <c r="F7" s="755"/>
      <c r="G7" s="757"/>
      <c r="H7" s="751" t="s">
        <v>68</v>
      </c>
      <c r="I7" s="751"/>
      <c r="J7" s="128"/>
      <c r="K7" s="755"/>
      <c r="L7" s="756"/>
      <c r="M7" s="756"/>
      <c r="N7" s="756"/>
      <c r="O7" s="756"/>
      <c r="P7" s="756"/>
      <c r="Q7" s="756"/>
      <c r="R7" s="756"/>
      <c r="S7" s="756"/>
      <c r="T7" s="756"/>
      <c r="U7" s="756"/>
      <c r="V7" s="116"/>
      <c r="W7" s="116"/>
      <c r="X7" s="116"/>
      <c r="Y7" s="116"/>
      <c r="Z7" s="116"/>
      <c r="AA7" s="116"/>
      <c r="AB7" s="116"/>
      <c r="AC7" s="116"/>
      <c r="AD7" s="116"/>
      <c r="AE7" s="116"/>
      <c r="AF7" s="116"/>
      <c r="AG7" s="117"/>
      <c r="AH7" s="755"/>
      <c r="AI7" s="756"/>
      <c r="AJ7" s="756"/>
      <c r="AK7" s="756"/>
      <c r="AL7" s="756"/>
      <c r="AM7" s="756"/>
      <c r="AN7" s="756"/>
      <c r="AO7" s="756"/>
      <c r="AP7" s="756"/>
      <c r="AQ7" s="756"/>
      <c r="AR7" s="756"/>
      <c r="AS7" s="756"/>
      <c r="AT7" s="756"/>
      <c r="AU7" s="757"/>
      <c r="AV7" s="750"/>
      <c r="AW7" s="750"/>
      <c r="AX7" s="750"/>
      <c r="AY7" s="750"/>
    </row>
    <row r="8" spans="1:51" ht="15" customHeight="1">
      <c r="A8" s="761"/>
      <c r="B8" s="761"/>
      <c r="C8" s="761"/>
      <c r="D8" s="762"/>
      <c r="E8" s="762"/>
      <c r="F8" s="758"/>
      <c r="G8" s="760"/>
      <c r="H8" s="751" t="s">
        <v>69</v>
      </c>
      <c r="I8" s="751"/>
      <c r="J8" s="128" t="s">
        <v>425</v>
      </c>
      <c r="K8" s="758"/>
      <c r="L8" s="759"/>
      <c r="M8" s="759"/>
      <c r="N8" s="759"/>
      <c r="O8" s="759"/>
      <c r="P8" s="759"/>
      <c r="Q8" s="759"/>
      <c r="R8" s="759"/>
      <c r="S8" s="759"/>
      <c r="T8" s="759"/>
      <c r="U8" s="759"/>
      <c r="V8" s="118"/>
      <c r="W8" s="118"/>
      <c r="X8" s="118"/>
      <c r="Y8" s="118"/>
      <c r="Z8" s="118"/>
      <c r="AA8" s="118"/>
      <c r="AB8" s="118"/>
      <c r="AC8" s="118"/>
      <c r="AD8" s="118"/>
      <c r="AE8" s="118"/>
      <c r="AF8" s="118"/>
      <c r="AG8" s="119"/>
      <c r="AH8" s="755"/>
      <c r="AI8" s="756"/>
      <c r="AJ8" s="756"/>
      <c r="AK8" s="756"/>
      <c r="AL8" s="756"/>
      <c r="AM8" s="756"/>
      <c r="AN8" s="756"/>
      <c r="AO8" s="756"/>
      <c r="AP8" s="756"/>
      <c r="AQ8" s="756"/>
      <c r="AR8" s="756"/>
      <c r="AS8" s="756"/>
      <c r="AT8" s="756"/>
      <c r="AU8" s="757"/>
      <c r="AV8" s="750"/>
      <c r="AW8" s="750"/>
      <c r="AX8" s="750"/>
      <c r="AY8" s="750"/>
    </row>
    <row r="9" spans="1:51" ht="15" customHeight="1">
      <c r="A9" s="730" t="s">
        <v>399</v>
      </c>
      <c r="B9" s="731"/>
      <c r="C9" s="732"/>
      <c r="D9" s="766"/>
      <c r="E9" s="767"/>
      <c r="F9" s="767"/>
      <c r="G9" s="767"/>
      <c r="H9" s="767"/>
      <c r="I9" s="767"/>
      <c r="J9" s="767"/>
      <c r="K9" s="768"/>
      <c r="L9" s="768"/>
      <c r="M9" s="768"/>
      <c r="N9" s="768"/>
      <c r="O9" s="768"/>
      <c r="P9" s="768"/>
      <c r="Q9" s="768"/>
      <c r="R9" s="768"/>
      <c r="S9" s="768"/>
      <c r="T9" s="768"/>
      <c r="U9" s="768"/>
      <c r="V9" s="768"/>
      <c r="W9" s="768"/>
      <c r="X9" s="768"/>
      <c r="Y9" s="768"/>
      <c r="Z9" s="768"/>
      <c r="AA9" s="768"/>
      <c r="AB9" s="768"/>
      <c r="AC9" s="768"/>
      <c r="AD9" s="768"/>
      <c r="AE9" s="768"/>
      <c r="AF9" s="768"/>
      <c r="AG9" s="769"/>
      <c r="AH9" s="755"/>
      <c r="AI9" s="756"/>
      <c r="AJ9" s="756"/>
      <c r="AK9" s="756"/>
      <c r="AL9" s="756"/>
      <c r="AM9" s="756"/>
      <c r="AN9" s="756"/>
      <c r="AO9" s="756"/>
      <c r="AP9" s="756"/>
      <c r="AQ9" s="756"/>
      <c r="AR9" s="756"/>
      <c r="AS9" s="756"/>
      <c r="AT9" s="756"/>
      <c r="AU9" s="757"/>
      <c r="AV9" s="750"/>
      <c r="AW9" s="750"/>
      <c r="AX9" s="750"/>
      <c r="AY9" s="750"/>
    </row>
    <row r="10" spans="1:51" ht="15" customHeight="1">
      <c r="A10" s="763" t="s">
        <v>287</v>
      </c>
      <c r="B10" s="764"/>
      <c r="C10" s="765"/>
      <c r="D10" s="770" t="s">
        <v>500</v>
      </c>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9"/>
      <c r="AH10" s="758"/>
      <c r="AI10" s="759"/>
      <c r="AJ10" s="759"/>
      <c r="AK10" s="759"/>
      <c r="AL10" s="759"/>
      <c r="AM10" s="759"/>
      <c r="AN10" s="759"/>
      <c r="AO10" s="759"/>
      <c r="AP10" s="759"/>
      <c r="AQ10" s="759"/>
      <c r="AR10" s="759"/>
      <c r="AS10" s="759"/>
      <c r="AT10" s="759"/>
      <c r="AU10" s="760"/>
      <c r="AV10" s="750"/>
      <c r="AW10" s="750"/>
      <c r="AX10" s="750"/>
      <c r="AY10" s="750"/>
    </row>
    <row r="11" spans="1:51" ht="39.75" customHeight="1">
      <c r="A11" s="739" t="s">
        <v>168</v>
      </c>
      <c r="B11" s="744"/>
      <c r="C11" s="744"/>
      <c r="D11" s="744"/>
      <c r="E11" s="744"/>
      <c r="F11" s="740"/>
      <c r="G11" s="739" t="s">
        <v>278</v>
      </c>
      <c r="H11" s="740"/>
      <c r="I11" s="742" t="s">
        <v>179</v>
      </c>
      <c r="J11" s="742" t="s">
        <v>279</v>
      </c>
      <c r="K11" s="742" t="s">
        <v>323</v>
      </c>
      <c r="L11" s="742" t="s">
        <v>363</v>
      </c>
      <c r="M11" s="742" t="s">
        <v>167</v>
      </c>
      <c r="N11" s="742" t="s">
        <v>182</v>
      </c>
      <c r="O11" s="739" t="s">
        <v>284</v>
      </c>
      <c r="P11" s="744"/>
      <c r="Q11" s="744"/>
      <c r="R11" s="744"/>
      <c r="S11" s="740"/>
      <c r="T11" s="742" t="s">
        <v>173</v>
      </c>
      <c r="U11" s="742" t="s">
        <v>285</v>
      </c>
      <c r="V11" s="727" t="s">
        <v>370</v>
      </c>
      <c r="W11" s="728"/>
      <c r="X11" s="728"/>
      <c r="Y11" s="728"/>
      <c r="Z11" s="728"/>
      <c r="AA11" s="728"/>
      <c r="AB11" s="728"/>
      <c r="AC11" s="728"/>
      <c r="AD11" s="728"/>
      <c r="AE11" s="728"/>
      <c r="AF11" s="728"/>
      <c r="AG11" s="729"/>
      <c r="AH11" s="727" t="s">
        <v>87</v>
      </c>
      <c r="AI11" s="728"/>
      <c r="AJ11" s="728"/>
      <c r="AK11" s="728"/>
      <c r="AL11" s="728"/>
      <c r="AM11" s="728"/>
      <c r="AN11" s="728"/>
      <c r="AO11" s="728"/>
      <c r="AP11" s="728"/>
      <c r="AQ11" s="728"/>
      <c r="AR11" s="728"/>
      <c r="AS11" s="729"/>
      <c r="AT11" s="739" t="s">
        <v>8</v>
      </c>
      <c r="AU11" s="740"/>
      <c r="AV11" s="750"/>
      <c r="AW11" s="750"/>
      <c r="AX11" s="750"/>
      <c r="AY11" s="750"/>
    </row>
    <row r="12" spans="1:51" ht="42.75">
      <c r="A12" s="292" t="s">
        <v>169</v>
      </c>
      <c r="B12" s="292" t="s">
        <v>170</v>
      </c>
      <c r="C12" s="292" t="s">
        <v>171</v>
      </c>
      <c r="D12" s="292" t="s">
        <v>178</v>
      </c>
      <c r="E12" s="292" t="s">
        <v>185</v>
      </c>
      <c r="F12" s="292" t="s">
        <v>186</v>
      </c>
      <c r="G12" s="292" t="s">
        <v>277</v>
      </c>
      <c r="H12" s="292" t="s">
        <v>184</v>
      </c>
      <c r="I12" s="743"/>
      <c r="J12" s="743"/>
      <c r="K12" s="743"/>
      <c r="L12" s="743"/>
      <c r="M12" s="743"/>
      <c r="N12" s="743"/>
      <c r="O12" s="292">
        <v>2020</v>
      </c>
      <c r="P12" s="292">
        <v>2021</v>
      </c>
      <c r="Q12" s="292">
        <v>2022</v>
      </c>
      <c r="R12" s="292">
        <v>2023</v>
      </c>
      <c r="S12" s="292">
        <v>2024</v>
      </c>
      <c r="T12" s="743"/>
      <c r="U12" s="743"/>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43"/>
      <c r="AW12" s="743"/>
      <c r="AX12" s="743"/>
      <c r="AY12" s="743"/>
    </row>
    <row r="13" spans="1:51" ht="122.25" customHeight="1">
      <c r="A13" s="121"/>
      <c r="B13" s="121"/>
      <c r="C13" s="121"/>
      <c r="D13" s="121"/>
      <c r="E13" s="121" t="s">
        <v>425</v>
      </c>
      <c r="F13" s="121"/>
      <c r="G13" s="152" t="s">
        <v>700</v>
      </c>
      <c r="H13" s="122" t="s">
        <v>847</v>
      </c>
      <c r="I13" s="313" t="s">
        <v>701</v>
      </c>
      <c r="J13" s="367" t="s">
        <v>702</v>
      </c>
      <c r="K13" s="122" t="s">
        <v>430</v>
      </c>
      <c r="L13" s="121" t="s">
        <v>450</v>
      </c>
      <c r="M13" s="122" t="s">
        <v>703</v>
      </c>
      <c r="N13" s="313" t="s">
        <v>704</v>
      </c>
      <c r="O13" s="368"/>
      <c r="P13" s="368"/>
      <c r="Q13" s="369"/>
      <c r="R13" s="369">
        <v>55</v>
      </c>
      <c r="S13" s="369"/>
      <c r="T13" s="370" t="s">
        <v>433</v>
      </c>
      <c r="U13" s="371" t="s">
        <v>705</v>
      </c>
      <c r="V13" s="376"/>
      <c r="W13" s="329"/>
      <c r="X13" s="377">
        <v>13</v>
      </c>
      <c r="Y13" s="377"/>
      <c r="Z13" s="377"/>
      <c r="AA13" s="377">
        <v>14</v>
      </c>
      <c r="AB13" s="377"/>
      <c r="AC13" s="377"/>
      <c r="AD13" s="377">
        <v>14</v>
      </c>
      <c r="AE13" s="377"/>
      <c r="AF13" s="377">
        <v>14</v>
      </c>
      <c r="AG13" s="377"/>
      <c r="AH13" s="124"/>
      <c r="AI13" s="124"/>
      <c r="AJ13" s="124">
        <v>1</v>
      </c>
      <c r="AK13" s="124"/>
      <c r="AL13" s="124"/>
      <c r="AM13" s="124"/>
      <c r="AN13" s="124"/>
      <c r="AO13" s="124"/>
      <c r="AP13" s="124"/>
      <c r="AQ13" s="124"/>
      <c r="AR13" s="124"/>
      <c r="AS13" s="124"/>
      <c r="AT13" s="124">
        <f>SUM(AH13:AS13)</f>
        <v>1</v>
      </c>
      <c r="AU13" s="127">
        <f>+AT13/R13</f>
        <v>0.01818181818181818</v>
      </c>
      <c r="AV13" s="412"/>
      <c r="AW13" s="321"/>
      <c r="AX13" s="418"/>
      <c r="AY13" s="418"/>
    </row>
    <row r="14" spans="1:51" ht="126.75" customHeight="1">
      <c r="A14" s="121"/>
      <c r="B14" s="121"/>
      <c r="C14" s="121"/>
      <c r="D14" s="121"/>
      <c r="E14" s="121" t="s">
        <v>425</v>
      </c>
      <c r="F14" s="121"/>
      <c r="G14" s="152" t="s">
        <v>700</v>
      </c>
      <c r="H14" s="122" t="s">
        <v>847</v>
      </c>
      <c r="I14" s="313" t="s">
        <v>701</v>
      </c>
      <c r="J14" s="313" t="s">
        <v>706</v>
      </c>
      <c r="K14" s="121" t="s">
        <v>430</v>
      </c>
      <c r="L14" s="121" t="s">
        <v>450</v>
      </c>
      <c r="M14" s="122" t="s">
        <v>707</v>
      </c>
      <c r="N14" s="313" t="s">
        <v>708</v>
      </c>
      <c r="O14" s="368"/>
      <c r="P14" s="368"/>
      <c r="Q14" s="369"/>
      <c r="R14" s="369">
        <v>150</v>
      </c>
      <c r="S14" s="369"/>
      <c r="T14" s="372" t="s">
        <v>433</v>
      </c>
      <c r="U14" s="245" t="s">
        <v>709</v>
      </c>
      <c r="V14" s="328"/>
      <c r="W14" s="328"/>
      <c r="X14" s="373">
        <v>22.5</v>
      </c>
      <c r="Y14" s="373"/>
      <c r="Z14" s="373"/>
      <c r="AA14" s="373">
        <v>52.5</v>
      </c>
      <c r="AB14" s="374"/>
      <c r="AC14" s="374"/>
      <c r="AD14" s="374">
        <v>45</v>
      </c>
      <c r="AE14" s="374"/>
      <c r="AF14" s="374"/>
      <c r="AG14" s="374">
        <v>30</v>
      </c>
      <c r="AH14" s="124"/>
      <c r="AI14" s="124"/>
      <c r="AJ14" s="124">
        <v>22.5</v>
      </c>
      <c r="AK14" s="124"/>
      <c r="AL14" s="124"/>
      <c r="AM14" s="124"/>
      <c r="AN14" s="124"/>
      <c r="AO14" s="124"/>
      <c r="AP14" s="124"/>
      <c r="AQ14" s="124"/>
      <c r="AR14" s="124"/>
      <c r="AS14" s="124"/>
      <c r="AT14" s="124">
        <f>SUM(AH14:AS14)</f>
        <v>22.5</v>
      </c>
      <c r="AU14" s="127">
        <f>+AT14/R14</f>
        <v>0.15</v>
      </c>
      <c r="AV14" s="412"/>
      <c r="AW14" s="321"/>
      <c r="AX14" s="418"/>
      <c r="AY14" s="418"/>
    </row>
    <row r="15" spans="1:51" ht="126.75" customHeight="1">
      <c r="A15" s="121"/>
      <c r="B15" s="121"/>
      <c r="C15" s="121"/>
      <c r="D15" s="121"/>
      <c r="E15" s="121" t="s">
        <v>425</v>
      </c>
      <c r="F15" s="121"/>
      <c r="G15" s="152" t="s">
        <v>700</v>
      </c>
      <c r="H15" s="122" t="s">
        <v>847</v>
      </c>
      <c r="I15" s="313" t="s">
        <v>701</v>
      </c>
      <c r="J15" s="313" t="s">
        <v>710</v>
      </c>
      <c r="K15" s="121" t="s">
        <v>430</v>
      </c>
      <c r="L15" s="121" t="s">
        <v>450</v>
      </c>
      <c r="M15" s="122" t="s">
        <v>711</v>
      </c>
      <c r="N15" s="313" t="s">
        <v>712</v>
      </c>
      <c r="O15" s="124"/>
      <c r="P15" s="124"/>
      <c r="Q15" s="328"/>
      <c r="R15" s="328">
        <v>8</v>
      </c>
      <c r="S15" s="328"/>
      <c r="T15" s="372" t="s">
        <v>433</v>
      </c>
      <c r="U15" s="245" t="s">
        <v>713</v>
      </c>
      <c r="V15" s="328"/>
      <c r="W15" s="328"/>
      <c r="X15" s="328">
        <v>2</v>
      </c>
      <c r="Y15" s="328"/>
      <c r="Z15" s="328"/>
      <c r="AA15" s="328">
        <v>2</v>
      </c>
      <c r="AB15" s="328"/>
      <c r="AC15" s="328"/>
      <c r="AD15" s="328">
        <v>2</v>
      </c>
      <c r="AE15" s="328"/>
      <c r="AF15" s="328"/>
      <c r="AG15" s="328">
        <v>2</v>
      </c>
      <c r="AH15" s="124"/>
      <c r="AI15" s="124"/>
      <c r="AJ15" s="124">
        <v>3</v>
      </c>
      <c r="AK15" s="124"/>
      <c r="AL15" s="124"/>
      <c r="AM15" s="124"/>
      <c r="AN15" s="124"/>
      <c r="AO15" s="124"/>
      <c r="AP15" s="124"/>
      <c r="AQ15" s="124"/>
      <c r="AR15" s="124"/>
      <c r="AS15" s="124"/>
      <c r="AT15" s="124">
        <f>SUM(AH15:AS15)</f>
        <v>3</v>
      </c>
      <c r="AU15" s="127">
        <f>+AT15/R15</f>
        <v>0.375</v>
      </c>
      <c r="AV15" s="412"/>
      <c r="AW15" s="413"/>
      <c r="AX15" s="418"/>
      <c r="AY15" s="418"/>
    </row>
    <row r="16" spans="1:51" ht="220.5" customHeight="1">
      <c r="A16" s="121"/>
      <c r="B16" s="121"/>
      <c r="C16" s="121"/>
      <c r="D16" s="121"/>
      <c r="E16" s="121" t="s">
        <v>425</v>
      </c>
      <c r="F16" s="121"/>
      <c r="G16" s="152" t="s">
        <v>700</v>
      </c>
      <c r="H16" s="122" t="s">
        <v>847</v>
      </c>
      <c r="I16" s="313" t="s">
        <v>701</v>
      </c>
      <c r="J16" s="313" t="s">
        <v>714</v>
      </c>
      <c r="K16" s="121" t="s">
        <v>430</v>
      </c>
      <c r="L16" s="121" t="s">
        <v>450</v>
      </c>
      <c r="M16" s="122" t="s">
        <v>431</v>
      </c>
      <c r="N16" s="313" t="s">
        <v>715</v>
      </c>
      <c r="O16" s="124"/>
      <c r="P16" s="124"/>
      <c r="Q16" s="375"/>
      <c r="R16" s="375">
        <v>1</v>
      </c>
      <c r="S16" s="328"/>
      <c r="T16" s="372" t="s">
        <v>433</v>
      </c>
      <c r="U16" s="245" t="s">
        <v>716</v>
      </c>
      <c r="V16" s="328"/>
      <c r="W16" s="328"/>
      <c r="X16" s="327">
        <v>0.25</v>
      </c>
      <c r="Y16" s="328"/>
      <c r="Z16" s="328"/>
      <c r="AA16" s="327">
        <v>0.25</v>
      </c>
      <c r="AB16" s="328"/>
      <c r="AC16" s="328"/>
      <c r="AD16" s="327">
        <v>0.25</v>
      </c>
      <c r="AE16" s="328"/>
      <c r="AF16" s="328"/>
      <c r="AG16" s="327">
        <v>0.25</v>
      </c>
      <c r="AH16" s="124"/>
      <c r="AI16" s="124"/>
      <c r="AJ16" s="127">
        <v>0.25</v>
      </c>
      <c r="AK16" s="124"/>
      <c r="AL16" s="124"/>
      <c r="AM16" s="124"/>
      <c r="AN16" s="124"/>
      <c r="AO16" s="124"/>
      <c r="AP16" s="124"/>
      <c r="AQ16" s="124"/>
      <c r="AR16" s="124"/>
      <c r="AS16" s="124"/>
      <c r="AT16" s="127">
        <f>SUM(AH16:AS16)</f>
        <v>0.25</v>
      </c>
      <c r="AU16" s="127">
        <f>+AT16/R16</f>
        <v>0.25</v>
      </c>
      <c r="AV16" s="412"/>
      <c r="AW16" s="413"/>
      <c r="AX16" s="418"/>
      <c r="AY16" s="418"/>
    </row>
    <row r="17" spans="1:51" ht="220.5" customHeight="1">
      <c r="A17" s="121"/>
      <c r="B17" s="121"/>
      <c r="C17" s="121"/>
      <c r="D17" s="121"/>
      <c r="E17" s="121" t="s">
        <v>425</v>
      </c>
      <c r="F17" s="121"/>
      <c r="G17" s="152" t="s">
        <v>700</v>
      </c>
      <c r="H17" s="122" t="s">
        <v>847</v>
      </c>
      <c r="I17" s="313" t="s">
        <v>701</v>
      </c>
      <c r="J17" s="313" t="s">
        <v>717</v>
      </c>
      <c r="K17" s="122" t="s">
        <v>430</v>
      </c>
      <c r="L17" s="121" t="s">
        <v>450</v>
      </c>
      <c r="M17" s="122" t="s">
        <v>431</v>
      </c>
      <c r="N17" s="313" t="s">
        <v>718</v>
      </c>
      <c r="O17" s="124"/>
      <c r="P17" s="124"/>
      <c r="Q17" s="375"/>
      <c r="R17" s="375">
        <v>1</v>
      </c>
      <c r="S17" s="328"/>
      <c r="T17" s="372" t="s">
        <v>433</v>
      </c>
      <c r="U17" s="245" t="s">
        <v>716</v>
      </c>
      <c r="V17" s="328"/>
      <c r="W17" s="328"/>
      <c r="X17" s="327">
        <v>0.25</v>
      </c>
      <c r="Y17" s="328"/>
      <c r="Z17" s="328"/>
      <c r="AA17" s="327">
        <v>0.25</v>
      </c>
      <c r="AB17" s="328"/>
      <c r="AC17" s="328"/>
      <c r="AD17" s="327">
        <v>0.25</v>
      </c>
      <c r="AE17" s="328"/>
      <c r="AF17" s="328"/>
      <c r="AG17" s="327">
        <v>0.25</v>
      </c>
      <c r="AH17" s="124"/>
      <c r="AI17" s="124"/>
      <c r="AJ17" s="327">
        <v>0.25</v>
      </c>
      <c r="AK17" s="124"/>
      <c r="AL17" s="124"/>
      <c r="AM17" s="124"/>
      <c r="AN17" s="124"/>
      <c r="AO17" s="124"/>
      <c r="AP17" s="124"/>
      <c r="AQ17" s="124"/>
      <c r="AR17" s="124"/>
      <c r="AS17" s="124"/>
      <c r="AT17" s="127">
        <f>SUM(AH17:AS17)</f>
        <v>0.25</v>
      </c>
      <c r="AU17" s="127">
        <f>+AT17/R17</f>
        <v>0.25</v>
      </c>
      <c r="AV17" s="412"/>
      <c r="AW17" s="413"/>
      <c r="AX17" s="418"/>
      <c r="AY17" s="418"/>
    </row>
    <row r="18" spans="1:51" ht="54" customHeight="1">
      <c r="A18" s="745" t="s">
        <v>64</v>
      </c>
      <c r="B18" s="745"/>
      <c r="C18" s="745"/>
      <c r="D18" s="741" t="s">
        <v>66</v>
      </c>
      <c r="E18" s="741"/>
      <c r="F18" s="741"/>
      <c r="G18" s="741"/>
      <c r="H18" s="741"/>
      <c r="I18" s="741"/>
      <c r="J18" s="746" t="s">
        <v>300</v>
      </c>
      <c r="K18" s="746"/>
      <c r="L18" s="746"/>
      <c r="M18" s="746"/>
      <c r="N18" s="746"/>
      <c r="O18" s="746"/>
      <c r="P18" s="741" t="s">
        <v>66</v>
      </c>
      <c r="Q18" s="741"/>
      <c r="R18" s="741"/>
      <c r="S18" s="741"/>
      <c r="T18" s="741"/>
      <c r="U18" s="741"/>
      <c r="V18" s="741" t="s">
        <v>66</v>
      </c>
      <c r="W18" s="741"/>
      <c r="X18" s="741"/>
      <c r="Y18" s="741"/>
      <c r="Z18" s="741"/>
      <c r="AA18" s="741"/>
      <c r="AB18" s="741"/>
      <c r="AC18" s="741"/>
      <c r="AD18" s="741" t="s">
        <v>66</v>
      </c>
      <c r="AE18" s="741"/>
      <c r="AF18" s="741"/>
      <c r="AG18" s="741"/>
      <c r="AH18" s="741"/>
      <c r="AI18" s="741"/>
      <c r="AJ18" s="741"/>
      <c r="AK18" s="741"/>
      <c r="AL18" s="741"/>
      <c r="AM18" s="741"/>
      <c r="AN18" s="741"/>
      <c r="AO18" s="741"/>
      <c r="AP18" s="746" t="s">
        <v>318</v>
      </c>
      <c r="AQ18" s="746"/>
      <c r="AR18" s="746"/>
      <c r="AS18" s="746"/>
      <c r="AT18" s="741" t="s">
        <v>13</v>
      </c>
      <c r="AU18" s="741"/>
      <c r="AV18" s="741"/>
      <c r="AW18" s="741"/>
      <c r="AX18" s="741"/>
      <c r="AY18" s="741"/>
    </row>
    <row r="19" spans="1:51" ht="30" customHeight="1">
      <c r="A19" s="745"/>
      <c r="B19" s="745"/>
      <c r="C19" s="745"/>
      <c r="D19" s="741" t="s">
        <v>816</v>
      </c>
      <c r="E19" s="741"/>
      <c r="F19" s="741"/>
      <c r="G19" s="741"/>
      <c r="H19" s="741"/>
      <c r="I19" s="741"/>
      <c r="J19" s="746"/>
      <c r="K19" s="746"/>
      <c r="L19" s="746"/>
      <c r="M19" s="746"/>
      <c r="N19" s="746"/>
      <c r="O19" s="746"/>
      <c r="P19" s="741" t="s">
        <v>818</v>
      </c>
      <c r="Q19" s="741"/>
      <c r="R19" s="741"/>
      <c r="S19" s="741"/>
      <c r="T19" s="741"/>
      <c r="U19" s="741"/>
      <c r="V19" s="741" t="s">
        <v>65</v>
      </c>
      <c r="W19" s="741"/>
      <c r="X19" s="741"/>
      <c r="Y19" s="741"/>
      <c r="Z19" s="741"/>
      <c r="AA19" s="741"/>
      <c r="AB19" s="741"/>
      <c r="AC19" s="741"/>
      <c r="AD19" s="741" t="s">
        <v>65</v>
      </c>
      <c r="AE19" s="741"/>
      <c r="AF19" s="741"/>
      <c r="AG19" s="741"/>
      <c r="AH19" s="741"/>
      <c r="AI19" s="741"/>
      <c r="AJ19" s="741"/>
      <c r="AK19" s="741"/>
      <c r="AL19" s="741"/>
      <c r="AM19" s="741"/>
      <c r="AN19" s="741"/>
      <c r="AO19" s="741"/>
      <c r="AP19" s="746"/>
      <c r="AQ19" s="746"/>
      <c r="AR19" s="746"/>
      <c r="AS19" s="746"/>
      <c r="AT19" s="741" t="s">
        <v>771</v>
      </c>
      <c r="AU19" s="741"/>
      <c r="AV19" s="741"/>
      <c r="AW19" s="741"/>
      <c r="AX19" s="741"/>
      <c r="AY19" s="741"/>
    </row>
    <row r="20" spans="1:51" ht="30" customHeight="1">
      <c r="A20" s="745"/>
      <c r="B20" s="745"/>
      <c r="C20" s="745"/>
      <c r="D20" s="741" t="s">
        <v>817</v>
      </c>
      <c r="E20" s="741"/>
      <c r="F20" s="741"/>
      <c r="G20" s="741"/>
      <c r="H20" s="741"/>
      <c r="I20" s="741"/>
      <c r="J20" s="746"/>
      <c r="K20" s="746"/>
      <c r="L20" s="746"/>
      <c r="M20" s="746"/>
      <c r="N20" s="746"/>
      <c r="O20" s="746"/>
      <c r="P20" s="741" t="s">
        <v>819</v>
      </c>
      <c r="Q20" s="741"/>
      <c r="R20" s="741"/>
      <c r="S20" s="741"/>
      <c r="T20" s="741"/>
      <c r="U20" s="741"/>
      <c r="V20" s="741" t="s">
        <v>297</v>
      </c>
      <c r="W20" s="741"/>
      <c r="X20" s="741"/>
      <c r="Y20" s="741"/>
      <c r="Z20" s="741"/>
      <c r="AA20" s="741"/>
      <c r="AB20" s="741"/>
      <c r="AC20" s="741"/>
      <c r="AD20" s="741" t="s">
        <v>297</v>
      </c>
      <c r="AE20" s="741"/>
      <c r="AF20" s="741"/>
      <c r="AG20" s="741"/>
      <c r="AH20" s="741"/>
      <c r="AI20" s="741"/>
      <c r="AJ20" s="741"/>
      <c r="AK20" s="741"/>
      <c r="AL20" s="741"/>
      <c r="AM20" s="741"/>
      <c r="AN20" s="741"/>
      <c r="AO20" s="741"/>
      <c r="AP20" s="746"/>
      <c r="AQ20" s="746"/>
      <c r="AR20" s="746"/>
      <c r="AS20" s="746"/>
      <c r="AT20" s="741" t="s">
        <v>75</v>
      </c>
      <c r="AU20" s="741"/>
      <c r="AV20" s="741"/>
      <c r="AW20" s="741"/>
      <c r="AX20" s="741"/>
      <c r="AY20" s="741"/>
    </row>
  </sheetData>
  <sheetProtection/>
  <mergeCells count="56">
    <mergeCell ref="D20:I20"/>
    <mergeCell ref="P20:U20"/>
    <mergeCell ref="V20:AC20"/>
    <mergeCell ref="AD20:AO20"/>
    <mergeCell ref="AT20:AY20"/>
    <mergeCell ref="AT18:AY18"/>
    <mergeCell ref="D19:I19"/>
    <mergeCell ref="P19:U19"/>
    <mergeCell ref="V19:AC19"/>
    <mergeCell ref="AD19:AO19"/>
    <mergeCell ref="AT19:AY19"/>
    <mergeCell ref="AH11:AS11"/>
    <mergeCell ref="AT11:AU11"/>
    <mergeCell ref="A18:C20"/>
    <mergeCell ref="D18:I18"/>
    <mergeCell ref="J18:O20"/>
    <mergeCell ref="P18:U18"/>
    <mergeCell ref="V18:AC18"/>
    <mergeCell ref="AD18:AO18"/>
    <mergeCell ref="AP18:AS20"/>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6" r:id="rId4"/>
  <drawing r:id="rId3"/>
  <legacyDrawing r:id="rId2"/>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AY26"/>
  <sheetViews>
    <sheetView zoomScale="70" zoomScaleNormal="70" zoomScalePageLayoutView="0" workbookViewId="0" topLeftCell="A1">
      <selection activeCell="D6" sqref="D6:E8"/>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7" width="17.57421875" style="113" customWidth="1"/>
    <col min="8" max="8" width="14.7109375" style="113" customWidth="1"/>
    <col min="9" max="9" width="39.7109375" style="113" customWidth="1"/>
    <col min="10" max="10" width="32.421875" style="113" customWidth="1"/>
    <col min="11" max="11" width="16.8515625" style="113" customWidth="1"/>
    <col min="12" max="13" width="15.28125" style="113" customWidth="1"/>
    <col min="14" max="14" width="47.57421875" style="113" customWidth="1"/>
    <col min="15" max="19" width="8.7109375" style="113" customWidth="1"/>
    <col min="20" max="20" width="22.28125" style="113" customWidth="1"/>
    <col min="21" max="21" width="35.57421875" style="113" customWidth="1"/>
    <col min="22" max="45" width="8.8515625" style="113" customWidth="1"/>
    <col min="46" max="46" width="17.140625" style="113" customWidth="1"/>
    <col min="47" max="47" width="15.8515625" style="217" customWidth="1"/>
    <col min="48" max="48" width="105.7109375" style="113" customWidth="1"/>
    <col min="49" max="49" width="84.7109375" style="113" customWidth="1"/>
    <col min="50" max="51" width="24.421875" style="113" customWidth="1"/>
    <col min="52" max="16384" width="10.8515625" style="113" customWidth="1"/>
  </cols>
  <sheetData>
    <row r="1" spans="1:51" ht="15.75" customHeight="1">
      <c r="A1" s="1090" t="s">
        <v>16</v>
      </c>
      <c r="B1" s="1091"/>
      <c r="C1" s="1091"/>
      <c r="D1" s="1091"/>
      <c r="E1" s="1091"/>
      <c r="F1" s="1091"/>
      <c r="G1" s="1091"/>
      <c r="H1" s="1091"/>
      <c r="I1" s="1091"/>
      <c r="J1" s="1091"/>
      <c r="K1" s="1091"/>
      <c r="L1" s="1091"/>
      <c r="M1" s="1091"/>
      <c r="N1" s="1091"/>
      <c r="O1" s="1091"/>
      <c r="P1" s="1091"/>
      <c r="Q1" s="1091"/>
      <c r="R1" s="1091"/>
      <c r="S1" s="1091"/>
      <c r="T1" s="1091"/>
      <c r="U1" s="1091"/>
      <c r="V1" s="1091"/>
      <c r="W1" s="1091"/>
      <c r="X1" s="1091"/>
      <c r="Y1" s="1091"/>
      <c r="Z1" s="1091"/>
      <c r="AA1" s="1091"/>
      <c r="AB1" s="1091"/>
      <c r="AC1" s="1091"/>
      <c r="AD1" s="1091"/>
      <c r="AE1" s="1091"/>
      <c r="AF1" s="1091"/>
      <c r="AG1" s="1091"/>
      <c r="AH1" s="1091"/>
      <c r="AI1" s="1091"/>
      <c r="AJ1" s="1091"/>
      <c r="AK1" s="1091"/>
      <c r="AL1" s="1091"/>
      <c r="AM1" s="1091"/>
      <c r="AN1" s="1091"/>
      <c r="AO1" s="1091"/>
      <c r="AP1" s="1091"/>
      <c r="AQ1" s="1091"/>
      <c r="AR1" s="1091"/>
      <c r="AS1" s="1091"/>
      <c r="AT1" s="1091"/>
      <c r="AU1" s="1091"/>
      <c r="AV1" s="1091"/>
      <c r="AW1" s="1092"/>
      <c r="AX1" s="1001" t="s">
        <v>423</v>
      </c>
      <c r="AY1" s="1002"/>
    </row>
    <row r="2" spans="1:51" ht="15.75" customHeight="1">
      <c r="A2" s="1090" t="s">
        <v>17</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2"/>
      <c r="AX2" s="1001" t="s">
        <v>418</v>
      </c>
      <c r="AY2" s="1002"/>
    </row>
    <row r="3" spans="1:51" ht="15" customHeight="1">
      <c r="A3" s="736" t="s">
        <v>195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8"/>
      <c r="AX3" s="1001" t="s">
        <v>424</v>
      </c>
      <c r="AY3" s="1002"/>
    </row>
    <row r="4" spans="1:51" ht="15.75" customHeight="1">
      <c r="A4" s="724"/>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6"/>
      <c r="AX4" s="723" t="s">
        <v>787</v>
      </c>
      <c r="AY4" s="723"/>
    </row>
    <row r="5" spans="1:51" ht="15" customHeight="1">
      <c r="A5" s="727" t="s">
        <v>174</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9"/>
      <c r="AH5" s="752" t="s">
        <v>69</v>
      </c>
      <c r="AI5" s="753"/>
      <c r="AJ5" s="753"/>
      <c r="AK5" s="753"/>
      <c r="AL5" s="753"/>
      <c r="AM5" s="753"/>
      <c r="AN5" s="753"/>
      <c r="AO5" s="753"/>
      <c r="AP5" s="753"/>
      <c r="AQ5" s="753"/>
      <c r="AR5" s="753"/>
      <c r="AS5" s="753"/>
      <c r="AT5" s="753"/>
      <c r="AU5" s="754"/>
      <c r="AV5" s="742" t="s">
        <v>409</v>
      </c>
      <c r="AW5" s="742" t="s">
        <v>410</v>
      </c>
      <c r="AX5" s="742" t="s">
        <v>298</v>
      </c>
      <c r="AY5" s="742" t="s">
        <v>299</v>
      </c>
    </row>
    <row r="6" spans="1:51" ht="15" customHeight="1">
      <c r="A6" s="761" t="s">
        <v>71</v>
      </c>
      <c r="B6" s="761"/>
      <c r="C6" s="761"/>
      <c r="D6" s="1066">
        <v>45084</v>
      </c>
      <c r="E6" s="762"/>
      <c r="F6" s="752" t="s">
        <v>67</v>
      </c>
      <c r="G6" s="754"/>
      <c r="H6" s="1094" t="s">
        <v>70</v>
      </c>
      <c r="I6" s="1094"/>
      <c r="J6" s="121"/>
      <c r="K6" s="752"/>
      <c r="L6" s="753"/>
      <c r="M6" s="753"/>
      <c r="N6" s="753"/>
      <c r="O6" s="753"/>
      <c r="P6" s="753"/>
      <c r="Q6" s="753"/>
      <c r="R6" s="753"/>
      <c r="S6" s="753"/>
      <c r="T6" s="753"/>
      <c r="U6" s="753"/>
      <c r="V6" s="114"/>
      <c r="W6" s="114"/>
      <c r="X6" s="114"/>
      <c r="Y6" s="114"/>
      <c r="Z6" s="114"/>
      <c r="AA6" s="114"/>
      <c r="AB6" s="114"/>
      <c r="AC6" s="114"/>
      <c r="AD6" s="114"/>
      <c r="AE6" s="114"/>
      <c r="AF6" s="114"/>
      <c r="AG6" s="115"/>
      <c r="AH6" s="755"/>
      <c r="AI6" s="756"/>
      <c r="AJ6" s="756"/>
      <c r="AK6" s="756"/>
      <c r="AL6" s="756"/>
      <c r="AM6" s="756"/>
      <c r="AN6" s="756"/>
      <c r="AO6" s="756"/>
      <c r="AP6" s="756"/>
      <c r="AQ6" s="756"/>
      <c r="AR6" s="756"/>
      <c r="AS6" s="756"/>
      <c r="AT6" s="756"/>
      <c r="AU6" s="757"/>
      <c r="AV6" s="750"/>
      <c r="AW6" s="750"/>
      <c r="AX6" s="750"/>
      <c r="AY6" s="750"/>
    </row>
    <row r="7" spans="1:51" ht="15" customHeight="1">
      <c r="A7" s="761"/>
      <c r="B7" s="761"/>
      <c r="C7" s="761"/>
      <c r="D7" s="762"/>
      <c r="E7" s="762"/>
      <c r="F7" s="755"/>
      <c r="G7" s="757"/>
      <c r="H7" s="1094" t="s">
        <v>68</v>
      </c>
      <c r="I7" s="1094"/>
      <c r="J7" s="121"/>
      <c r="K7" s="755"/>
      <c r="L7" s="756"/>
      <c r="M7" s="756"/>
      <c r="N7" s="756"/>
      <c r="O7" s="756"/>
      <c r="P7" s="756"/>
      <c r="Q7" s="756"/>
      <c r="R7" s="756"/>
      <c r="S7" s="756"/>
      <c r="T7" s="756"/>
      <c r="U7" s="756"/>
      <c r="V7" s="116"/>
      <c r="W7" s="116"/>
      <c r="X7" s="116"/>
      <c r="Y7" s="116"/>
      <c r="Z7" s="116"/>
      <c r="AA7" s="116"/>
      <c r="AB7" s="116"/>
      <c r="AC7" s="116"/>
      <c r="AD7" s="116"/>
      <c r="AE7" s="116"/>
      <c r="AF7" s="116"/>
      <c r="AG7" s="117"/>
      <c r="AH7" s="755"/>
      <c r="AI7" s="756"/>
      <c r="AJ7" s="756"/>
      <c r="AK7" s="756"/>
      <c r="AL7" s="756"/>
      <c r="AM7" s="756"/>
      <c r="AN7" s="756"/>
      <c r="AO7" s="756"/>
      <c r="AP7" s="756"/>
      <c r="AQ7" s="756"/>
      <c r="AR7" s="756"/>
      <c r="AS7" s="756"/>
      <c r="AT7" s="756"/>
      <c r="AU7" s="757"/>
      <c r="AV7" s="750"/>
      <c r="AW7" s="750"/>
      <c r="AX7" s="750"/>
      <c r="AY7" s="750"/>
    </row>
    <row r="8" spans="1:51" ht="15" customHeight="1">
      <c r="A8" s="761"/>
      <c r="B8" s="761"/>
      <c r="C8" s="761"/>
      <c r="D8" s="762"/>
      <c r="E8" s="762"/>
      <c r="F8" s="758"/>
      <c r="G8" s="760"/>
      <c r="H8" s="1094" t="s">
        <v>69</v>
      </c>
      <c r="I8" s="1094"/>
      <c r="J8" s="121" t="s">
        <v>425</v>
      </c>
      <c r="K8" s="758"/>
      <c r="L8" s="759"/>
      <c r="M8" s="759"/>
      <c r="N8" s="759"/>
      <c r="O8" s="759"/>
      <c r="P8" s="759"/>
      <c r="Q8" s="759"/>
      <c r="R8" s="759"/>
      <c r="S8" s="759"/>
      <c r="T8" s="759"/>
      <c r="U8" s="759"/>
      <c r="V8" s="118"/>
      <c r="W8" s="118"/>
      <c r="X8" s="118"/>
      <c r="Y8" s="118"/>
      <c r="Z8" s="118"/>
      <c r="AA8" s="118"/>
      <c r="AB8" s="118"/>
      <c r="AC8" s="118"/>
      <c r="AD8" s="118"/>
      <c r="AE8" s="118"/>
      <c r="AF8" s="118"/>
      <c r="AG8" s="119"/>
      <c r="AH8" s="755"/>
      <c r="AI8" s="756"/>
      <c r="AJ8" s="756"/>
      <c r="AK8" s="756"/>
      <c r="AL8" s="756"/>
      <c r="AM8" s="756"/>
      <c r="AN8" s="756"/>
      <c r="AO8" s="756"/>
      <c r="AP8" s="756"/>
      <c r="AQ8" s="756"/>
      <c r="AR8" s="756"/>
      <c r="AS8" s="756"/>
      <c r="AT8" s="756"/>
      <c r="AU8" s="757"/>
      <c r="AV8" s="750"/>
      <c r="AW8" s="750"/>
      <c r="AX8" s="750"/>
      <c r="AY8" s="750"/>
    </row>
    <row r="9" spans="1:51" ht="15" customHeight="1">
      <c r="A9" s="730" t="s">
        <v>399</v>
      </c>
      <c r="B9" s="731"/>
      <c r="C9" s="732"/>
      <c r="D9" s="766"/>
      <c r="E9" s="767"/>
      <c r="F9" s="767"/>
      <c r="G9" s="767"/>
      <c r="H9" s="767"/>
      <c r="I9" s="767"/>
      <c r="J9" s="767"/>
      <c r="K9" s="768"/>
      <c r="L9" s="768"/>
      <c r="M9" s="768"/>
      <c r="N9" s="768"/>
      <c r="O9" s="768"/>
      <c r="P9" s="768"/>
      <c r="Q9" s="768"/>
      <c r="R9" s="768"/>
      <c r="S9" s="768"/>
      <c r="T9" s="768"/>
      <c r="U9" s="768"/>
      <c r="V9" s="768"/>
      <c r="W9" s="768"/>
      <c r="X9" s="768"/>
      <c r="Y9" s="768"/>
      <c r="Z9" s="768"/>
      <c r="AA9" s="768"/>
      <c r="AB9" s="768"/>
      <c r="AC9" s="768"/>
      <c r="AD9" s="768"/>
      <c r="AE9" s="768"/>
      <c r="AF9" s="768"/>
      <c r="AG9" s="769"/>
      <c r="AH9" s="755"/>
      <c r="AI9" s="756"/>
      <c r="AJ9" s="756"/>
      <c r="AK9" s="756"/>
      <c r="AL9" s="756"/>
      <c r="AM9" s="756"/>
      <c r="AN9" s="756"/>
      <c r="AO9" s="756"/>
      <c r="AP9" s="756"/>
      <c r="AQ9" s="756"/>
      <c r="AR9" s="756"/>
      <c r="AS9" s="756"/>
      <c r="AT9" s="756"/>
      <c r="AU9" s="757"/>
      <c r="AV9" s="750"/>
      <c r="AW9" s="750"/>
      <c r="AX9" s="750"/>
      <c r="AY9" s="750"/>
    </row>
    <row r="10" spans="1:51" ht="15" customHeight="1">
      <c r="A10" s="763" t="s">
        <v>287</v>
      </c>
      <c r="B10" s="764"/>
      <c r="C10" s="765"/>
      <c r="D10" s="770" t="s">
        <v>500</v>
      </c>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9"/>
      <c r="AH10" s="758"/>
      <c r="AI10" s="759"/>
      <c r="AJ10" s="759"/>
      <c r="AK10" s="759"/>
      <c r="AL10" s="759"/>
      <c r="AM10" s="759"/>
      <c r="AN10" s="759"/>
      <c r="AO10" s="759"/>
      <c r="AP10" s="759"/>
      <c r="AQ10" s="759"/>
      <c r="AR10" s="759"/>
      <c r="AS10" s="759"/>
      <c r="AT10" s="759"/>
      <c r="AU10" s="760"/>
      <c r="AV10" s="750"/>
      <c r="AW10" s="750"/>
      <c r="AX10" s="750"/>
      <c r="AY10" s="750"/>
    </row>
    <row r="11" spans="1:51" ht="39.75" customHeight="1">
      <c r="A11" s="739" t="s">
        <v>168</v>
      </c>
      <c r="B11" s="744"/>
      <c r="C11" s="744"/>
      <c r="D11" s="744"/>
      <c r="E11" s="744"/>
      <c r="F11" s="740"/>
      <c r="G11" s="739" t="s">
        <v>278</v>
      </c>
      <c r="H11" s="740"/>
      <c r="I11" s="742" t="s">
        <v>179</v>
      </c>
      <c r="J11" s="742" t="s">
        <v>279</v>
      </c>
      <c r="K11" s="742" t="s">
        <v>323</v>
      </c>
      <c r="L11" s="742" t="s">
        <v>363</v>
      </c>
      <c r="M11" s="742" t="s">
        <v>167</v>
      </c>
      <c r="N11" s="742" t="s">
        <v>182</v>
      </c>
      <c r="O11" s="739" t="s">
        <v>284</v>
      </c>
      <c r="P11" s="744"/>
      <c r="Q11" s="744"/>
      <c r="R11" s="744"/>
      <c r="S11" s="740"/>
      <c r="T11" s="742" t="s">
        <v>173</v>
      </c>
      <c r="U11" s="742" t="s">
        <v>285</v>
      </c>
      <c r="V11" s="727" t="s">
        <v>370</v>
      </c>
      <c r="W11" s="728"/>
      <c r="X11" s="728"/>
      <c r="Y11" s="728"/>
      <c r="Z11" s="728"/>
      <c r="AA11" s="728"/>
      <c r="AB11" s="728"/>
      <c r="AC11" s="728"/>
      <c r="AD11" s="728"/>
      <c r="AE11" s="728"/>
      <c r="AF11" s="728"/>
      <c r="AG11" s="729"/>
      <c r="AH11" s="727" t="s">
        <v>87</v>
      </c>
      <c r="AI11" s="728"/>
      <c r="AJ11" s="728"/>
      <c r="AK11" s="728"/>
      <c r="AL11" s="728"/>
      <c r="AM11" s="728"/>
      <c r="AN11" s="728"/>
      <c r="AO11" s="728"/>
      <c r="AP11" s="728"/>
      <c r="AQ11" s="728"/>
      <c r="AR11" s="728"/>
      <c r="AS11" s="729"/>
      <c r="AT11" s="739" t="s">
        <v>8</v>
      </c>
      <c r="AU11" s="740"/>
      <c r="AV11" s="750"/>
      <c r="AW11" s="750"/>
      <c r="AX11" s="750"/>
      <c r="AY11" s="750"/>
    </row>
    <row r="12" spans="1:51" ht="42.75">
      <c r="A12" s="421" t="s">
        <v>169</v>
      </c>
      <c r="B12" s="421" t="s">
        <v>170</v>
      </c>
      <c r="C12" s="421" t="s">
        <v>171</v>
      </c>
      <c r="D12" s="421" t="s">
        <v>178</v>
      </c>
      <c r="E12" s="421" t="s">
        <v>185</v>
      </c>
      <c r="F12" s="421" t="s">
        <v>186</v>
      </c>
      <c r="G12" s="421" t="s">
        <v>277</v>
      </c>
      <c r="H12" s="421" t="s">
        <v>184</v>
      </c>
      <c r="I12" s="743"/>
      <c r="J12" s="743"/>
      <c r="K12" s="743"/>
      <c r="L12" s="743"/>
      <c r="M12" s="743"/>
      <c r="N12" s="743"/>
      <c r="O12" s="421">
        <v>2020</v>
      </c>
      <c r="P12" s="421">
        <v>2021</v>
      </c>
      <c r="Q12" s="421">
        <v>2022</v>
      </c>
      <c r="R12" s="421">
        <v>2023</v>
      </c>
      <c r="S12" s="421">
        <v>2024</v>
      </c>
      <c r="T12" s="743"/>
      <c r="U12" s="743"/>
      <c r="V12" s="420" t="s">
        <v>39</v>
      </c>
      <c r="W12" s="420" t="s">
        <v>40</v>
      </c>
      <c r="X12" s="420" t="s">
        <v>41</v>
      </c>
      <c r="Y12" s="420" t="s">
        <v>42</v>
      </c>
      <c r="Z12" s="420" t="s">
        <v>43</v>
      </c>
      <c r="AA12" s="420" t="s">
        <v>44</v>
      </c>
      <c r="AB12" s="420" t="s">
        <v>45</v>
      </c>
      <c r="AC12" s="420" t="s">
        <v>46</v>
      </c>
      <c r="AD12" s="420" t="s">
        <v>47</v>
      </c>
      <c r="AE12" s="420" t="s">
        <v>48</v>
      </c>
      <c r="AF12" s="420" t="s">
        <v>49</v>
      </c>
      <c r="AG12" s="420" t="s">
        <v>50</v>
      </c>
      <c r="AH12" s="420" t="s">
        <v>39</v>
      </c>
      <c r="AI12" s="420" t="s">
        <v>40</v>
      </c>
      <c r="AJ12" s="420" t="s">
        <v>41</v>
      </c>
      <c r="AK12" s="420" t="s">
        <v>42</v>
      </c>
      <c r="AL12" s="420" t="s">
        <v>43</v>
      </c>
      <c r="AM12" s="420" t="s">
        <v>44</v>
      </c>
      <c r="AN12" s="420" t="s">
        <v>45</v>
      </c>
      <c r="AO12" s="420" t="s">
        <v>46</v>
      </c>
      <c r="AP12" s="420" t="s">
        <v>47</v>
      </c>
      <c r="AQ12" s="420" t="s">
        <v>48</v>
      </c>
      <c r="AR12" s="420" t="s">
        <v>49</v>
      </c>
      <c r="AS12" s="420" t="s">
        <v>50</v>
      </c>
      <c r="AT12" s="421" t="s">
        <v>413</v>
      </c>
      <c r="AU12" s="216" t="s">
        <v>88</v>
      </c>
      <c r="AV12" s="743"/>
      <c r="AW12" s="743"/>
      <c r="AX12" s="743"/>
      <c r="AY12" s="743"/>
    </row>
    <row r="13" spans="1:51" ht="349.5" customHeight="1">
      <c r="A13" s="121"/>
      <c r="B13" s="121"/>
      <c r="C13" s="121"/>
      <c r="D13" s="121"/>
      <c r="E13" s="121" t="s">
        <v>425</v>
      </c>
      <c r="F13" s="121"/>
      <c r="G13" s="422" t="s">
        <v>602</v>
      </c>
      <c r="H13" s="121"/>
      <c r="I13" s="313" t="s">
        <v>603</v>
      </c>
      <c r="J13" s="313" t="s">
        <v>604</v>
      </c>
      <c r="K13" s="124" t="s">
        <v>430</v>
      </c>
      <c r="L13" s="121" t="s">
        <v>450</v>
      </c>
      <c r="M13" s="122" t="s">
        <v>431</v>
      </c>
      <c r="N13" s="313" t="s">
        <v>605</v>
      </c>
      <c r="O13" s="123"/>
      <c r="P13" s="123"/>
      <c r="Q13" s="123"/>
      <c r="R13" s="379">
        <v>1</v>
      </c>
      <c r="S13" s="123"/>
      <c r="T13" s="121" t="s">
        <v>460</v>
      </c>
      <c r="U13" s="122" t="s">
        <v>606</v>
      </c>
      <c r="V13" s="378">
        <v>0.08333333333333334</v>
      </c>
      <c r="W13" s="378">
        <v>0.08333333333333334</v>
      </c>
      <c r="X13" s="378">
        <v>0.08333333333333334</v>
      </c>
      <c r="Y13" s="378">
        <v>0.08333333333333334</v>
      </c>
      <c r="Z13" s="378">
        <v>0.08333333333333334</v>
      </c>
      <c r="AA13" s="378">
        <v>0.08333333333333334</v>
      </c>
      <c r="AB13" s="378">
        <v>0.08333333333333334</v>
      </c>
      <c r="AC13" s="378">
        <v>0.08333333333333334</v>
      </c>
      <c r="AD13" s="378">
        <v>0.08333333333333334</v>
      </c>
      <c r="AE13" s="378">
        <v>0.08333333333333334</v>
      </c>
      <c r="AF13" s="378">
        <v>0.08333333333333334</v>
      </c>
      <c r="AG13" s="378">
        <v>0.08333333333333334</v>
      </c>
      <c r="AH13" s="378">
        <v>0.08333333333333334</v>
      </c>
      <c r="AI13" s="378">
        <v>0.08333333333333334</v>
      </c>
      <c r="AJ13" s="378">
        <v>0.08333333333333334</v>
      </c>
      <c r="AK13" s="476">
        <v>0.0833</v>
      </c>
      <c r="AL13" s="124"/>
      <c r="AM13" s="124"/>
      <c r="AN13" s="124"/>
      <c r="AO13" s="124"/>
      <c r="AP13" s="124"/>
      <c r="AQ13" s="124"/>
      <c r="AR13" s="124"/>
      <c r="AS13" s="124"/>
      <c r="AT13" s="411">
        <f>SUM(AH13:AS13)</f>
        <v>0.3333</v>
      </c>
      <c r="AU13" s="127">
        <f>+AT13/R13</f>
        <v>0.3333</v>
      </c>
      <c r="AV13" s="477"/>
      <c r="AW13" s="477"/>
      <c r="AX13" s="234"/>
      <c r="AY13" s="234"/>
    </row>
    <row r="14" spans="1:51" ht="159.75" customHeight="1">
      <c r="A14" s="121"/>
      <c r="B14" s="121"/>
      <c r="C14" s="121"/>
      <c r="D14" s="121"/>
      <c r="E14" s="121" t="s">
        <v>425</v>
      </c>
      <c r="F14" s="121"/>
      <c r="G14" s="422" t="s">
        <v>602</v>
      </c>
      <c r="H14" s="121"/>
      <c r="I14" s="313" t="s">
        <v>607</v>
      </c>
      <c r="J14" s="313" t="s">
        <v>608</v>
      </c>
      <c r="K14" s="124" t="s">
        <v>430</v>
      </c>
      <c r="L14" s="124" t="s">
        <v>450</v>
      </c>
      <c r="M14" s="121" t="s">
        <v>431</v>
      </c>
      <c r="N14" s="313" t="s">
        <v>609</v>
      </c>
      <c r="O14" s="124"/>
      <c r="P14" s="124"/>
      <c r="Q14" s="124"/>
      <c r="R14" s="379">
        <v>1</v>
      </c>
      <c r="S14" s="124"/>
      <c r="T14" s="122" t="s">
        <v>610</v>
      </c>
      <c r="U14" s="122" t="s">
        <v>611</v>
      </c>
      <c r="V14" s="380">
        <v>0.25</v>
      </c>
      <c r="W14" s="381"/>
      <c r="X14" s="381"/>
      <c r="Y14" s="380">
        <v>0.25</v>
      </c>
      <c r="Z14" s="381"/>
      <c r="AA14" s="381"/>
      <c r="AB14" s="380">
        <v>0.5</v>
      </c>
      <c r="AC14" s="327"/>
      <c r="AD14" s="328"/>
      <c r="AE14" s="124"/>
      <c r="AF14" s="124"/>
      <c r="AG14" s="124"/>
      <c r="AH14" s="379">
        <v>0.25</v>
      </c>
      <c r="AI14" s="124"/>
      <c r="AJ14" s="124"/>
      <c r="AK14" s="127">
        <v>0.25</v>
      </c>
      <c r="AL14" s="124"/>
      <c r="AM14" s="124"/>
      <c r="AN14" s="124"/>
      <c r="AO14" s="124"/>
      <c r="AP14" s="124"/>
      <c r="AQ14" s="124"/>
      <c r="AR14" s="124"/>
      <c r="AS14" s="124"/>
      <c r="AT14" s="127">
        <f>SUM(AH14:AS14)</f>
        <v>0.5</v>
      </c>
      <c r="AU14" s="127">
        <f>+AT14/R14</f>
        <v>0.5</v>
      </c>
      <c r="AV14" s="477"/>
      <c r="AW14" s="477"/>
      <c r="AX14" s="234"/>
      <c r="AY14" s="234"/>
    </row>
    <row r="15" spans="1:51" ht="107.25" customHeight="1">
      <c r="A15" s="121"/>
      <c r="B15" s="121"/>
      <c r="C15" s="121"/>
      <c r="D15" s="121"/>
      <c r="E15" s="121" t="s">
        <v>425</v>
      </c>
      <c r="F15" s="121"/>
      <c r="G15" s="422" t="s">
        <v>602</v>
      </c>
      <c r="H15" s="121"/>
      <c r="I15" s="313" t="s">
        <v>612</v>
      </c>
      <c r="J15" s="313" t="s">
        <v>613</v>
      </c>
      <c r="K15" s="124" t="s">
        <v>453</v>
      </c>
      <c r="L15" s="124" t="s">
        <v>450</v>
      </c>
      <c r="M15" s="122" t="s">
        <v>614</v>
      </c>
      <c r="N15" s="313" t="s">
        <v>615</v>
      </c>
      <c r="O15" s="124"/>
      <c r="P15" s="124"/>
      <c r="Q15" s="124"/>
      <c r="R15" s="379">
        <v>1</v>
      </c>
      <c r="S15" s="124"/>
      <c r="T15" s="121" t="s">
        <v>460</v>
      </c>
      <c r="U15" s="122" t="s">
        <v>616</v>
      </c>
      <c r="V15" s="382">
        <v>1</v>
      </c>
      <c r="W15" s="382">
        <v>1</v>
      </c>
      <c r="X15" s="382">
        <v>1</v>
      </c>
      <c r="Y15" s="382">
        <v>1</v>
      </c>
      <c r="Z15" s="382">
        <v>1</v>
      </c>
      <c r="AA15" s="382">
        <v>1</v>
      </c>
      <c r="AB15" s="382">
        <v>1</v>
      </c>
      <c r="AC15" s="382">
        <v>1</v>
      </c>
      <c r="AD15" s="382">
        <v>1</v>
      </c>
      <c r="AE15" s="382">
        <v>1</v>
      </c>
      <c r="AF15" s="382">
        <v>1</v>
      </c>
      <c r="AG15" s="382">
        <v>1</v>
      </c>
      <c r="AH15" s="380">
        <v>1</v>
      </c>
      <c r="AI15" s="380">
        <v>1</v>
      </c>
      <c r="AJ15" s="380">
        <v>1</v>
      </c>
      <c r="AK15" s="307">
        <v>1</v>
      </c>
      <c r="AL15" s="124"/>
      <c r="AM15" s="124"/>
      <c r="AN15" s="124"/>
      <c r="AO15" s="124"/>
      <c r="AP15" s="124"/>
      <c r="AQ15" s="124"/>
      <c r="AR15" s="124"/>
      <c r="AS15" s="124"/>
      <c r="AT15" s="127">
        <f>AVERAGE(AH15:AS15)</f>
        <v>1</v>
      </c>
      <c r="AU15" s="379">
        <f>+(SUM(AH15:AS15)/+SUM(V15:AG15))</f>
        <v>0.3333333333333333</v>
      </c>
      <c r="AV15" s="458"/>
      <c r="AW15" s="458"/>
      <c r="AX15" s="234"/>
      <c r="AY15" s="234"/>
    </row>
    <row r="16" spans="1:51" ht="107.25" customHeight="1">
      <c r="A16" s="121"/>
      <c r="B16" s="121"/>
      <c r="C16" s="121"/>
      <c r="D16" s="121"/>
      <c r="E16" s="121" t="s">
        <v>425</v>
      </c>
      <c r="F16" s="121"/>
      <c r="G16" s="422" t="s">
        <v>602</v>
      </c>
      <c r="H16" s="121"/>
      <c r="I16" s="313" t="s">
        <v>617</v>
      </c>
      <c r="J16" s="313" t="s">
        <v>618</v>
      </c>
      <c r="K16" s="124" t="s">
        <v>430</v>
      </c>
      <c r="L16" s="124" t="s">
        <v>450</v>
      </c>
      <c r="M16" s="122" t="s">
        <v>619</v>
      </c>
      <c r="N16" s="313" t="s">
        <v>620</v>
      </c>
      <c r="O16" s="124"/>
      <c r="P16" s="124"/>
      <c r="Q16" s="124"/>
      <c r="R16" s="379">
        <v>1</v>
      </c>
      <c r="S16" s="124"/>
      <c r="T16" s="121" t="s">
        <v>460</v>
      </c>
      <c r="U16" s="122" t="s">
        <v>621</v>
      </c>
      <c r="V16" s="378">
        <v>0.08333333333333334</v>
      </c>
      <c r="W16" s="378">
        <v>0.08333333333333334</v>
      </c>
      <c r="X16" s="378">
        <v>0.08333333333333334</v>
      </c>
      <c r="Y16" s="378">
        <v>0.08333333333333334</v>
      </c>
      <c r="Z16" s="378">
        <v>0.08333333333333334</v>
      </c>
      <c r="AA16" s="378">
        <v>0.08333333333333334</v>
      </c>
      <c r="AB16" s="378">
        <v>0.08333333333333334</v>
      </c>
      <c r="AC16" s="378">
        <v>0.08333333333333334</v>
      </c>
      <c r="AD16" s="378">
        <v>0.08333333333333334</v>
      </c>
      <c r="AE16" s="378">
        <v>0.08333333333333334</v>
      </c>
      <c r="AF16" s="378">
        <v>0.08333333333333334</v>
      </c>
      <c r="AG16" s="378">
        <v>0.08333333333333334</v>
      </c>
      <c r="AH16" s="378">
        <v>0.0833</v>
      </c>
      <c r="AI16" s="378">
        <v>0.0833</v>
      </c>
      <c r="AJ16" s="378">
        <v>0.0833</v>
      </c>
      <c r="AK16" s="476">
        <v>0.0833</v>
      </c>
      <c r="AL16" s="124"/>
      <c r="AM16" s="124"/>
      <c r="AN16" s="124"/>
      <c r="AO16" s="124"/>
      <c r="AP16" s="124"/>
      <c r="AQ16" s="124"/>
      <c r="AR16" s="124"/>
      <c r="AS16" s="124"/>
      <c r="AT16" s="411">
        <f>SUM(AH16:AS16)</f>
        <v>0.3332</v>
      </c>
      <c r="AU16" s="127">
        <f>+AT16/R16</f>
        <v>0.3332</v>
      </c>
      <c r="AV16" s="458"/>
      <c r="AW16" s="458"/>
      <c r="AX16" s="234"/>
      <c r="AY16" s="234"/>
    </row>
    <row r="17" spans="1:51" ht="54" customHeight="1">
      <c r="A17" s="745" t="s">
        <v>64</v>
      </c>
      <c r="B17" s="745"/>
      <c r="C17" s="745"/>
      <c r="D17" s="741" t="s">
        <v>66</v>
      </c>
      <c r="E17" s="741"/>
      <c r="F17" s="741"/>
      <c r="G17" s="741"/>
      <c r="H17" s="741"/>
      <c r="I17" s="741"/>
      <c r="J17" s="746" t="s">
        <v>300</v>
      </c>
      <c r="K17" s="746"/>
      <c r="L17" s="746"/>
      <c r="M17" s="746"/>
      <c r="N17" s="746"/>
      <c r="O17" s="746"/>
      <c r="P17" s="741" t="s">
        <v>66</v>
      </c>
      <c r="Q17" s="741"/>
      <c r="R17" s="741"/>
      <c r="S17" s="741"/>
      <c r="T17" s="741"/>
      <c r="U17" s="741"/>
      <c r="V17" s="741" t="s">
        <v>66</v>
      </c>
      <c r="W17" s="741"/>
      <c r="X17" s="741"/>
      <c r="Y17" s="741"/>
      <c r="Z17" s="741"/>
      <c r="AA17" s="741"/>
      <c r="AB17" s="741"/>
      <c r="AC17" s="741"/>
      <c r="AD17" s="741" t="s">
        <v>66</v>
      </c>
      <c r="AE17" s="741"/>
      <c r="AF17" s="741"/>
      <c r="AG17" s="741"/>
      <c r="AH17" s="741"/>
      <c r="AI17" s="741"/>
      <c r="AJ17" s="741"/>
      <c r="AK17" s="741"/>
      <c r="AL17" s="741"/>
      <c r="AM17" s="741"/>
      <c r="AN17" s="741"/>
      <c r="AO17" s="741"/>
      <c r="AP17" s="746" t="s">
        <v>318</v>
      </c>
      <c r="AQ17" s="746"/>
      <c r="AR17" s="746"/>
      <c r="AS17" s="746"/>
      <c r="AT17" s="741" t="s">
        <v>13</v>
      </c>
      <c r="AU17" s="741"/>
      <c r="AV17" s="741"/>
      <c r="AW17" s="741"/>
      <c r="AX17" s="741"/>
      <c r="AY17" s="741"/>
    </row>
    <row r="18" spans="1:51" ht="30" customHeight="1">
      <c r="A18" s="745"/>
      <c r="B18" s="745"/>
      <c r="C18" s="745"/>
      <c r="D18" s="741" t="s">
        <v>816</v>
      </c>
      <c r="E18" s="741"/>
      <c r="F18" s="741"/>
      <c r="G18" s="741"/>
      <c r="H18" s="741"/>
      <c r="I18" s="741"/>
      <c r="J18" s="746"/>
      <c r="K18" s="746"/>
      <c r="L18" s="746"/>
      <c r="M18" s="746"/>
      <c r="N18" s="746"/>
      <c r="O18" s="746"/>
      <c r="P18" s="741" t="s">
        <v>818</v>
      </c>
      <c r="Q18" s="741"/>
      <c r="R18" s="741"/>
      <c r="S18" s="741"/>
      <c r="T18" s="741"/>
      <c r="U18" s="741"/>
      <c r="V18" s="741" t="s">
        <v>65</v>
      </c>
      <c r="W18" s="741"/>
      <c r="X18" s="741"/>
      <c r="Y18" s="741"/>
      <c r="Z18" s="741"/>
      <c r="AA18" s="741"/>
      <c r="AB18" s="741"/>
      <c r="AC18" s="741"/>
      <c r="AD18" s="741" t="s">
        <v>65</v>
      </c>
      <c r="AE18" s="741"/>
      <c r="AF18" s="741"/>
      <c r="AG18" s="741"/>
      <c r="AH18" s="741"/>
      <c r="AI18" s="741"/>
      <c r="AJ18" s="741"/>
      <c r="AK18" s="741"/>
      <c r="AL18" s="741"/>
      <c r="AM18" s="741"/>
      <c r="AN18" s="741"/>
      <c r="AO18" s="741"/>
      <c r="AP18" s="746"/>
      <c r="AQ18" s="746"/>
      <c r="AR18" s="746"/>
      <c r="AS18" s="746"/>
      <c r="AT18" s="741" t="s">
        <v>771</v>
      </c>
      <c r="AU18" s="741"/>
      <c r="AV18" s="741"/>
      <c r="AW18" s="741"/>
      <c r="AX18" s="741"/>
      <c r="AY18" s="741"/>
    </row>
    <row r="19" spans="1:51" ht="30" customHeight="1">
      <c r="A19" s="745"/>
      <c r="B19" s="745"/>
      <c r="C19" s="745"/>
      <c r="D19" s="741" t="s">
        <v>817</v>
      </c>
      <c r="E19" s="741"/>
      <c r="F19" s="741"/>
      <c r="G19" s="741"/>
      <c r="H19" s="741"/>
      <c r="I19" s="741"/>
      <c r="J19" s="746"/>
      <c r="K19" s="746"/>
      <c r="L19" s="746"/>
      <c r="M19" s="746"/>
      <c r="N19" s="746"/>
      <c r="O19" s="746"/>
      <c r="P19" s="741" t="s">
        <v>819</v>
      </c>
      <c r="Q19" s="741"/>
      <c r="R19" s="741"/>
      <c r="S19" s="741"/>
      <c r="T19" s="741"/>
      <c r="U19" s="741"/>
      <c r="V19" s="741" t="s">
        <v>297</v>
      </c>
      <c r="W19" s="741"/>
      <c r="X19" s="741"/>
      <c r="Y19" s="741"/>
      <c r="Z19" s="741"/>
      <c r="AA19" s="741"/>
      <c r="AB19" s="741"/>
      <c r="AC19" s="741"/>
      <c r="AD19" s="741" t="s">
        <v>297</v>
      </c>
      <c r="AE19" s="741"/>
      <c r="AF19" s="741"/>
      <c r="AG19" s="741"/>
      <c r="AH19" s="741"/>
      <c r="AI19" s="741"/>
      <c r="AJ19" s="741"/>
      <c r="AK19" s="741"/>
      <c r="AL19" s="741"/>
      <c r="AM19" s="741"/>
      <c r="AN19" s="741"/>
      <c r="AO19" s="741"/>
      <c r="AP19" s="746"/>
      <c r="AQ19" s="746"/>
      <c r="AR19" s="746"/>
      <c r="AS19" s="746"/>
      <c r="AT19" s="741" t="s">
        <v>75</v>
      </c>
      <c r="AU19" s="741"/>
      <c r="AV19" s="741"/>
      <c r="AW19" s="741"/>
      <c r="AX19" s="741"/>
      <c r="AY19" s="741"/>
    </row>
    <row r="26" ht="15">
      <c r="S26" s="113" t="s">
        <v>601</v>
      </c>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17:C19"/>
    <mergeCell ref="D17:I17"/>
    <mergeCell ref="J17:O19"/>
    <mergeCell ref="P17:U17"/>
    <mergeCell ref="V17:AC17"/>
    <mergeCell ref="AD17:AO17"/>
    <mergeCell ref="D19:I19"/>
    <mergeCell ref="AP17:AS19"/>
    <mergeCell ref="AT19:AY19"/>
    <mergeCell ref="AT17:AY17"/>
    <mergeCell ref="D18:I18"/>
    <mergeCell ref="P18:U18"/>
    <mergeCell ref="V18:AC18"/>
    <mergeCell ref="AD18:AO18"/>
    <mergeCell ref="AT18:AY18"/>
    <mergeCell ref="P19:U19"/>
    <mergeCell ref="V19:AC19"/>
    <mergeCell ref="AD19:AO19"/>
  </mergeCells>
  <printOptions/>
  <pageMargins left="0.7" right="0.7" top="0.75" bottom="0.75" header="0.3" footer="0.3"/>
  <pageSetup fitToHeight="0" fitToWidth="1" horizontalDpi="600" verticalDpi="600" orientation="portrait" scale="10" r:id="rId3"/>
  <legacyDrawing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699"/>
      <c r="B1" s="676" t="s">
        <v>16</v>
      </c>
      <c r="C1" s="677"/>
      <c r="D1" s="677"/>
      <c r="E1" s="677"/>
      <c r="F1" s="677"/>
      <c r="G1" s="677"/>
      <c r="H1" s="677"/>
      <c r="I1" s="677"/>
      <c r="J1" s="677"/>
      <c r="K1" s="677"/>
      <c r="L1" s="677"/>
      <c r="M1" s="677"/>
      <c r="N1" s="677"/>
      <c r="O1" s="677"/>
      <c r="P1" s="677"/>
      <c r="Q1" s="677"/>
      <c r="R1" s="677"/>
      <c r="S1" s="677"/>
      <c r="T1" s="677"/>
      <c r="U1" s="677"/>
      <c r="V1" s="677"/>
      <c r="W1" s="677"/>
      <c r="X1" s="677"/>
      <c r="Y1" s="678"/>
      <c r="Z1" s="673" t="s">
        <v>18</v>
      </c>
      <c r="AA1" s="674"/>
      <c r="AB1" s="675"/>
    </row>
    <row r="2" spans="1:28" ht="30.75" customHeight="1">
      <c r="A2" s="700"/>
      <c r="B2" s="679" t="s">
        <v>17</v>
      </c>
      <c r="C2" s="680"/>
      <c r="D2" s="680"/>
      <c r="E2" s="680"/>
      <c r="F2" s="680"/>
      <c r="G2" s="680"/>
      <c r="H2" s="680"/>
      <c r="I2" s="680"/>
      <c r="J2" s="680"/>
      <c r="K2" s="680"/>
      <c r="L2" s="680"/>
      <c r="M2" s="680"/>
      <c r="N2" s="680"/>
      <c r="O2" s="680"/>
      <c r="P2" s="680"/>
      <c r="Q2" s="680"/>
      <c r="R2" s="680"/>
      <c r="S2" s="680"/>
      <c r="T2" s="680"/>
      <c r="U2" s="680"/>
      <c r="V2" s="680"/>
      <c r="W2" s="680"/>
      <c r="X2" s="680"/>
      <c r="Y2" s="681"/>
      <c r="Z2" s="702" t="s">
        <v>180</v>
      </c>
      <c r="AA2" s="703"/>
      <c r="AB2" s="704"/>
    </row>
    <row r="3" spans="1:28" ht="24" customHeight="1">
      <c r="A3" s="700"/>
      <c r="B3" s="682" t="s">
        <v>295</v>
      </c>
      <c r="C3" s="683"/>
      <c r="D3" s="683"/>
      <c r="E3" s="683"/>
      <c r="F3" s="683"/>
      <c r="G3" s="683"/>
      <c r="H3" s="683"/>
      <c r="I3" s="683"/>
      <c r="J3" s="683"/>
      <c r="K3" s="683"/>
      <c r="L3" s="683"/>
      <c r="M3" s="683"/>
      <c r="N3" s="683"/>
      <c r="O3" s="683"/>
      <c r="P3" s="683"/>
      <c r="Q3" s="683"/>
      <c r="R3" s="683"/>
      <c r="S3" s="683"/>
      <c r="T3" s="683"/>
      <c r="U3" s="683"/>
      <c r="V3" s="683"/>
      <c r="W3" s="683"/>
      <c r="X3" s="683"/>
      <c r="Y3" s="684"/>
      <c r="Z3" s="702" t="s">
        <v>181</v>
      </c>
      <c r="AA3" s="703"/>
      <c r="AB3" s="704"/>
    </row>
    <row r="4" spans="1:28" ht="15.75" customHeight="1" thickBot="1">
      <c r="A4" s="701"/>
      <c r="B4" s="685"/>
      <c r="C4" s="686"/>
      <c r="D4" s="686"/>
      <c r="E4" s="686"/>
      <c r="F4" s="686"/>
      <c r="G4" s="686"/>
      <c r="H4" s="686"/>
      <c r="I4" s="686"/>
      <c r="J4" s="686"/>
      <c r="K4" s="686"/>
      <c r="L4" s="686"/>
      <c r="M4" s="686"/>
      <c r="N4" s="686"/>
      <c r="O4" s="686"/>
      <c r="P4" s="686"/>
      <c r="Q4" s="686"/>
      <c r="R4" s="686"/>
      <c r="S4" s="686"/>
      <c r="T4" s="686"/>
      <c r="U4" s="686"/>
      <c r="V4" s="686"/>
      <c r="W4" s="686"/>
      <c r="X4" s="686"/>
      <c r="Y4" s="687"/>
      <c r="Z4" s="705" t="s">
        <v>175</v>
      </c>
      <c r="AA4" s="706"/>
      <c r="AB4" s="707"/>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594" t="s">
        <v>0</v>
      </c>
      <c r="B7" s="595"/>
      <c r="C7" s="625"/>
      <c r="D7" s="626"/>
      <c r="E7" s="626"/>
      <c r="F7" s="626"/>
      <c r="G7" s="626"/>
      <c r="H7" s="626"/>
      <c r="I7" s="626"/>
      <c r="J7" s="626"/>
      <c r="K7" s="627"/>
      <c r="L7" s="64"/>
      <c r="M7" s="65"/>
      <c r="N7" s="65"/>
      <c r="O7" s="65"/>
      <c r="P7" s="65"/>
      <c r="Q7" s="66"/>
      <c r="R7" s="658" t="s">
        <v>71</v>
      </c>
      <c r="S7" s="708"/>
      <c r="T7" s="659"/>
      <c r="U7" s="603" t="s">
        <v>74</v>
      </c>
      <c r="V7" s="604"/>
      <c r="W7" s="658" t="s">
        <v>67</v>
      </c>
      <c r="X7" s="659"/>
      <c r="Y7" s="570" t="s">
        <v>70</v>
      </c>
      <c r="Z7" s="571"/>
      <c r="AA7" s="609"/>
      <c r="AB7" s="610"/>
    </row>
    <row r="8" spans="1:28" ht="15" customHeight="1">
      <c r="A8" s="596"/>
      <c r="B8" s="597"/>
      <c r="C8" s="628"/>
      <c r="D8" s="629"/>
      <c r="E8" s="629"/>
      <c r="F8" s="629"/>
      <c r="G8" s="629"/>
      <c r="H8" s="629"/>
      <c r="I8" s="629"/>
      <c r="J8" s="629"/>
      <c r="K8" s="630"/>
      <c r="L8" s="64"/>
      <c r="M8" s="65"/>
      <c r="N8" s="65"/>
      <c r="O8" s="65"/>
      <c r="P8" s="65"/>
      <c r="Q8" s="66"/>
      <c r="R8" s="660"/>
      <c r="S8" s="709"/>
      <c r="T8" s="661"/>
      <c r="U8" s="605"/>
      <c r="V8" s="606"/>
      <c r="W8" s="660"/>
      <c r="X8" s="661"/>
      <c r="Y8" s="611" t="s">
        <v>68</v>
      </c>
      <c r="Z8" s="612"/>
      <c r="AA8" s="613"/>
      <c r="AB8" s="614"/>
    </row>
    <row r="9" spans="1:28" ht="15" customHeight="1" thickBot="1">
      <c r="A9" s="598"/>
      <c r="B9" s="599"/>
      <c r="C9" s="631"/>
      <c r="D9" s="632"/>
      <c r="E9" s="632"/>
      <c r="F9" s="632"/>
      <c r="G9" s="632"/>
      <c r="H9" s="632"/>
      <c r="I9" s="632"/>
      <c r="J9" s="632"/>
      <c r="K9" s="633"/>
      <c r="L9" s="64"/>
      <c r="M9" s="65"/>
      <c r="N9" s="65"/>
      <c r="O9" s="65"/>
      <c r="P9" s="65"/>
      <c r="Q9" s="66"/>
      <c r="R9" s="662"/>
      <c r="S9" s="710"/>
      <c r="T9" s="663"/>
      <c r="U9" s="607"/>
      <c r="V9" s="608"/>
      <c r="W9" s="662"/>
      <c r="X9" s="663"/>
      <c r="Y9" s="566" t="s">
        <v>69</v>
      </c>
      <c r="Z9" s="567"/>
      <c r="AA9" s="568"/>
      <c r="AB9" s="569"/>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564" t="s">
        <v>77</v>
      </c>
      <c r="B11" s="565"/>
      <c r="C11" s="664"/>
      <c r="D11" s="665"/>
      <c r="E11" s="665"/>
      <c r="F11" s="665"/>
      <c r="G11" s="665"/>
      <c r="H11" s="665"/>
      <c r="I11" s="665"/>
      <c r="J11" s="665"/>
      <c r="K11" s="666"/>
      <c r="L11" s="74"/>
      <c r="M11" s="558" t="s">
        <v>73</v>
      </c>
      <c r="N11" s="634"/>
      <c r="O11" s="634"/>
      <c r="P11" s="634"/>
      <c r="Q11" s="559"/>
      <c r="R11" s="555"/>
      <c r="S11" s="556"/>
      <c r="T11" s="556"/>
      <c r="U11" s="556"/>
      <c r="V11" s="557"/>
      <c r="W11" s="558" t="s">
        <v>72</v>
      </c>
      <c r="X11" s="559"/>
      <c r="Y11" s="578"/>
      <c r="Z11" s="579"/>
      <c r="AA11" s="579"/>
      <c r="AB11" s="580"/>
    </row>
    <row r="12" spans="1:28" ht="9" customHeight="1" thickBot="1">
      <c r="A12" s="61"/>
      <c r="B12" s="56"/>
      <c r="C12" s="581"/>
      <c r="D12" s="581"/>
      <c r="E12" s="581"/>
      <c r="F12" s="581"/>
      <c r="G12" s="581"/>
      <c r="H12" s="581"/>
      <c r="I12" s="581"/>
      <c r="J12" s="581"/>
      <c r="K12" s="581"/>
      <c r="L12" s="581"/>
      <c r="M12" s="581"/>
      <c r="N12" s="581"/>
      <c r="O12" s="581"/>
      <c r="P12" s="581"/>
      <c r="Q12" s="581"/>
      <c r="R12" s="581"/>
      <c r="S12" s="581"/>
      <c r="T12" s="581"/>
      <c r="U12" s="581"/>
      <c r="V12" s="581"/>
      <c r="W12" s="581"/>
      <c r="X12" s="581"/>
      <c r="Y12" s="581"/>
      <c r="Z12" s="581"/>
      <c r="AA12" s="75"/>
      <c r="AB12" s="76"/>
    </row>
    <row r="13" spans="1:28" s="78" customFormat="1" ht="37.5" customHeight="1" thickBot="1">
      <c r="A13" s="564" t="s">
        <v>79</v>
      </c>
      <c r="B13" s="565"/>
      <c r="C13" s="582"/>
      <c r="D13" s="583"/>
      <c r="E13" s="583"/>
      <c r="F13" s="583"/>
      <c r="G13" s="583"/>
      <c r="H13" s="583"/>
      <c r="I13" s="583"/>
      <c r="J13" s="583"/>
      <c r="K13" s="583"/>
      <c r="L13" s="583"/>
      <c r="M13" s="583"/>
      <c r="N13" s="583"/>
      <c r="O13" s="583"/>
      <c r="P13" s="583"/>
      <c r="Q13" s="584"/>
      <c r="R13" s="56"/>
      <c r="S13" s="667" t="s">
        <v>14</v>
      </c>
      <c r="T13" s="667"/>
      <c r="U13" s="77"/>
      <c r="V13" s="691" t="s">
        <v>15</v>
      </c>
      <c r="W13" s="667"/>
      <c r="X13" s="667"/>
      <c r="Y13" s="667"/>
      <c r="Z13" s="56"/>
      <c r="AA13" s="653"/>
      <c r="AB13" s="654"/>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615" t="s">
        <v>293</v>
      </c>
      <c r="B15" s="616"/>
      <c r="C15" s="697" t="s">
        <v>321</v>
      </c>
      <c r="D15" s="82"/>
      <c r="E15" s="82"/>
      <c r="F15" s="82"/>
      <c r="G15" s="82"/>
      <c r="H15" s="82"/>
      <c r="I15" s="82"/>
      <c r="J15" s="83"/>
      <c r="K15" s="84"/>
      <c r="L15" s="83"/>
      <c r="M15" s="62"/>
      <c r="N15" s="62"/>
      <c r="O15" s="62"/>
      <c r="P15" s="62"/>
      <c r="Q15" s="692" t="s">
        <v>1</v>
      </c>
      <c r="R15" s="693"/>
      <c r="S15" s="693"/>
      <c r="T15" s="693"/>
      <c r="U15" s="693"/>
      <c r="V15" s="693"/>
      <c r="W15" s="693"/>
      <c r="X15" s="693"/>
      <c r="Y15" s="693"/>
      <c r="Z15" s="693"/>
      <c r="AA15" s="693"/>
      <c r="AB15" s="694"/>
    </row>
    <row r="16" spans="1:28" ht="35.25" customHeight="1" thickBot="1">
      <c r="A16" s="619"/>
      <c r="B16" s="620"/>
      <c r="C16" s="698"/>
      <c r="D16" s="82"/>
      <c r="E16" s="82"/>
      <c r="F16" s="82"/>
      <c r="G16" s="82"/>
      <c r="H16" s="82"/>
      <c r="I16" s="82"/>
      <c r="J16" s="83"/>
      <c r="K16" s="83"/>
      <c r="L16" s="83"/>
      <c r="M16" s="62"/>
      <c r="N16" s="62"/>
      <c r="O16" s="62"/>
      <c r="P16" s="62"/>
      <c r="Q16" s="671" t="s">
        <v>2</v>
      </c>
      <c r="R16" s="656"/>
      <c r="S16" s="656"/>
      <c r="T16" s="656"/>
      <c r="U16" s="656"/>
      <c r="V16" s="672"/>
      <c r="W16" s="655" t="s">
        <v>3</v>
      </c>
      <c r="X16" s="656"/>
      <c r="Y16" s="656"/>
      <c r="Z16" s="656"/>
      <c r="AA16" s="656"/>
      <c r="AB16" s="657"/>
    </row>
    <row r="17" spans="1:30" ht="27" customHeight="1">
      <c r="A17" s="85"/>
      <c r="B17" s="62"/>
      <c r="C17" s="62"/>
      <c r="D17" s="82"/>
      <c r="E17" s="82"/>
      <c r="F17" s="82"/>
      <c r="G17" s="82"/>
      <c r="H17" s="82"/>
      <c r="I17" s="82"/>
      <c r="J17" s="82"/>
      <c r="K17" s="82"/>
      <c r="L17" s="82"/>
      <c r="M17" s="62"/>
      <c r="N17" s="62"/>
      <c r="O17" s="62"/>
      <c r="P17" s="62"/>
      <c r="Q17" s="717" t="s">
        <v>4</v>
      </c>
      <c r="R17" s="718"/>
      <c r="S17" s="714"/>
      <c r="T17" s="668" t="s">
        <v>188</v>
      </c>
      <c r="U17" s="669"/>
      <c r="V17" s="670"/>
      <c r="W17" s="713" t="s">
        <v>4</v>
      </c>
      <c r="X17" s="714"/>
      <c r="Y17" s="713" t="s">
        <v>5</v>
      </c>
      <c r="Z17" s="714"/>
      <c r="AA17" s="668" t="s">
        <v>89</v>
      </c>
      <c r="AB17" s="715"/>
      <c r="AC17" s="86"/>
      <c r="AD17" s="86"/>
    </row>
    <row r="18" spans="1:30" ht="27" customHeight="1">
      <c r="A18" s="85"/>
      <c r="B18" s="62"/>
      <c r="C18" s="62"/>
      <c r="D18" s="82"/>
      <c r="E18" s="82"/>
      <c r="F18" s="82"/>
      <c r="G18" s="82"/>
      <c r="H18" s="82"/>
      <c r="I18" s="82"/>
      <c r="J18" s="82"/>
      <c r="K18" s="82"/>
      <c r="L18" s="82"/>
      <c r="M18" s="62"/>
      <c r="N18" s="62"/>
      <c r="O18" s="62"/>
      <c r="P18" s="62"/>
      <c r="Q18" s="179"/>
      <c r="R18" s="180"/>
      <c r="S18" s="181"/>
      <c r="T18" s="668"/>
      <c r="U18" s="669"/>
      <c r="V18" s="670"/>
      <c r="W18" s="157"/>
      <c r="X18" s="158"/>
      <c r="Y18" s="157"/>
      <c r="Z18" s="158"/>
      <c r="AA18" s="159"/>
      <c r="AB18" s="160"/>
      <c r="AC18" s="86"/>
      <c r="AD18" s="86"/>
    </row>
    <row r="19" spans="1:30" ht="18" customHeight="1" thickBot="1">
      <c r="A19" s="61"/>
      <c r="B19" s="56"/>
      <c r="C19" s="82"/>
      <c r="D19" s="82"/>
      <c r="E19" s="82"/>
      <c r="F19" s="82"/>
      <c r="G19" s="87"/>
      <c r="H19" s="87"/>
      <c r="I19" s="87"/>
      <c r="J19" s="87"/>
      <c r="K19" s="87"/>
      <c r="L19" s="87"/>
      <c r="M19" s="82"/>
      <c r="N19" s="82"/>
      <c r="O19" s="82"/>
      <c r="P19" s="82"/>
      <c r="Q19" s="716"/>
      <c r="R19" s="689"/>
      <c r="S19" s="690"/>
      <c r="T19" s="688"/>
      <c r="U19" s="689"/>
      <c r="V19" s="690"/>
      <c r="W19" s="695"/>
      <c r="X19" s="696"/>
      <c r="Y19" s="711"/>
      <c r="Z19" s="712"/>
      <c r="AA19" s="719"/>
      <c r="AB19" s="720"/>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572" t="s">
        <v>76</v>
      </c>
      <c r="B21" s="573"/>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5"/>
    </row>
    <row r="22" spans="1:28" ht="15" customHeight="1">
      <c r="A22" s="550" t="s">
        <v>189</v>
      </c>
      <c r="B22" s="552" t="s">
        <v>6</v>
      </c>
      <c r="C22" s="553"/>
      <c r="D22" s="513" t="s">
        <v>7</v>
      </c>
      <c r="E22" s="514"/>
      <c r="F22" s="514"/>
      <c r="G22" s="514"/>
      <c r="H22" s="514"/>
      <c r="I22" s="514"/>
      <c r="J22" s="514"/>
      <c r="K22" s="514"/>
      <c r="L22" s="514"/>
      <c r="M22" s="514"/>
      <c r="N22" s="514"/>
      <c r="O22" s="554"/>
      <c r="P22" s="536" t="s">
        <v>8</v>
      </c>
      <c r="Q22" s="536" t="s">
        <v>84</v>
      </c>
      <c r="R22" s="536"/>
      <c r="S22" s="536"/>
      <c r="T22" s="536"/>
      <c r="U22" s="536"/>
      <c r="V22" s="536"/>
      <c r="W22" s="536"/>
      <c r="X22" s="536"/>
      <c r="Y22" s="536"/>
      <c r="Z22" s="536"/>
      <c r="AA22" s="536"/>
      <c r="AB22" s="545"/>
    </row>
    <row r="23" spans="1:28" ht="27" customHeight="1">
      <c r="A23" s="551"/>
      <c r="B23" s="546"/>
      <c r="C23" s="548"/>
      <c r="D23" s="156" t="s">
        <v>39</v>
      </c>
      <c r="E23" s="156" t="s">
        <v>40</v>
      </c>
      <c r="F23" s="156" t="s">
        <v>41</v>
      </c>
      <c r="G23" s="156" t="s">
        <v>42</v>
      </c>
      <c r="H23" s="156" t="s">
        <v>43</v>
      </c>
      <c r="I23" s="156" t="s">
        <v>44</v>
      </c>
      <c r="J23" s="156" t="s">
        <v>45</v>
      </c>
      <c r="K23" s="156" t="s">
        <v>46</v>
      </c>
      <c r="L23" s="156" t="s">
        <v>47</v>
      </c>
      <c r="M23" s="156" t="s">
        <v>48</v>
      </c>
      <c r="N23" s="156" t="s">
        <v>49</v>
      </c>
      <c r="O23" s="156" t="s">
        <v>50</v>
      </c>
      <c r="P23" s="554"/>
      <c r="Q23" s="536"/>
      <c r="R23" s="536"/>
      <c r="S23" s="536"/>
      <c r="T23" s="536"/>
      <c r="U23" s="536"/>
      <c r="V23" s="536"/>
      <c r="W23" s="536"/>
      <c r="X23" s="536"/>
      <c r="Y23" s="536"/>
      <c r="Z23" s="536"/>
      <c r="AA23" s="536"/>
      <c r="AB23" s="545"/>
    </row>
    <row r="24" spans="1:28" ht="42" customHeight="1" thickBot="1">
      <c r="A24" s="88"/>
      <c r="B24" s="537"/>
      <c r="C24" s="538"/>
      <c r="D24" s="92"/>
      <c r="E24" s="92"/>
      <c r="F24" s="92"/>
      <c r="G24" s="92"/>
      <c r="H24" s="92"/>
      <c r="I24" s="92"/>
      <c r="J24" s="92"/>
      <c r="K24" s="92"/>
      <c r="L24" s="92"/>
      <c r="M24" s="92"/>
      <c r="N24" s="92"/>
      <c r="O24" s="92"/>
      <c r="P24" s="89">
        <f>SUM(D24:O24)</f>
        <v>0</v>
      </c>
      <c r="Q24" s="539" t="s">
        <v>296</v>
      </c>
      <c r="R24" s="539"/>
      <c r="S24" s="539"/>
      <c r="T24" s="539"/>
      <c r="U24" s="539"/>
      <c r="V24" s="539"/>
      <c r="W24" s="539"/>
      <c r="X24" s="539"/>
      <c r="Y24" s="539"/>
      <c r="Z24" s="539"/>
      <c r="AA24" s="539"/>
      <c r="AB24" s="540"/>
    </row>
    <row r="25" spans="1:28" ht="21.75" customHeight="1">
      <c r="A25" s="541" t="s">
        <v>292</v>
      </c>
      <c r="B25" s="542"/>
      <c r="C25" s="542"/>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3"/>
    </row>
    <row r="26" spans="1:39" ht="22.5" customHeight="1">
      <c r="A26" s="506" t="s">
        <v>190</v>
      </c>
      <c r="B26" s="536" t="s">
        <v>62</v>
      </c>
      <c r="C26" s="536" t="s">
        <v>6</v>
      </c>
      <c r="D26" s="536" t="s">
        <v>60</v>
      </c>
      <c r="E26" s="536"/>
      <c r="F26" s="536"/>
      <c r="G26" s="536"/>
      <c r="H26" s="536"/>
      <c r="I26" s="536"/>
      <c r="J26" s="536"/>
      <c r="K26" s="536"/>
      <c r="L26" s="536"/>
      <c r="M26" s="536"/>
      <c r="N26" s="536"/>
      <c r="O26" s="536"/>
      <c r="P26" s="536"/>
      <c r="Q26" s="536" t="s">
        <v>85</v>
      </c>
      <c r="R26" s="536"/>
      <c r="S26" s="536"/>
      <c r="T26" s="536"/>
      <c r="U26" s="536"/>
      <c r="V26" s="536"/>
      <c r="W26" s="536"/>
      <c r="X26" s="536"/>
      <c r="Y26" s="536"/>
      <c r="Z26" s="536"/>
      <c r="AA26" s="536"/>
      <c r="AB26" s="545"/>
      <c r="AE26" s="90"/>
      <c r="AF26" s="90"/>
      <c r="AG26" s="90"/>
      <c r="AH26" s="90"/>
      <c r="AI26" s="90"/>
      <c r="AJ26" s="90"/>
      <c r="AK26" s="90"/>
      <c r="AL26" s="90"/>
      <c r="AM26" s="90"/>
    </row>
    <row r="27" spans="1:39" ht="22.5" customHeight="1">
      <c r="A27" s="506"/>
      <c r="B27" s="536"/>
      <c r="C27" s="544"/>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546" t="s">
        <v>80</v>
      </c>
      <c r="R27" s="547"/>
      <c r="S27" s="547"/>
      <c r="T27" s="548"/>
      <c r="U27" s="546" t="s">
        <v>81</v>
      </c>
      <c r="V27" s="547"/>
      <c r="W27" s="547"/>
      <c r="X27" s="548"/>
      <c r="Y27" s="546" t="s">
        <v>82</v>
      </c>
      <c r="Z27" s="547"/>
      <c r="AA27" s="547"/>
      <c r="AB27" s="549"/>
      <c r="AE27" s="90"/>
      <c r="AF27" s="90"/>
      <c r="AG27" s="90"/>
      <c r="AH27" s="90"/>
      <c r="AI27" s="90"/>
      <c r="AJ27" s="90"/>
      <c r="AK27" s="90"/>
      <c r="AL27" s="90"/>
      <c r="AM27" s="90"/>
    </row>
    <row r="28" spans="1:39" ht="33" customHeight="1">
      <c r="A28" s="524"/>
      <c r="B28" s="526"/>
      <c r="C28" s="93" t="s">
        <v>9</v>
      </c>
      <c r="D28" s="92"/>
      <c r="E28" s="92"/>
      <c r="F28" s="92"/>
      <c r="G28" s="92"/>
      <c r="H28" s="92"/>
      <c r="I28" s="92"/>
      <c r="J28" s="92"/>
      <c r="K28" s="92"/>
      <c r="L28" s="92"/>
      <c r="M28" s="92"/>
      <c r="N28" s="92"/>
      <c r="O28" s="92"/>
      <c r="P28" s="177">
        <f>SUM(D28:O28)</f>
        <v>0</v>
      </c>
      <c r="Q28" s="528" t="s">
        <v>192</v>
      </c>
      <c r="R28" s="529"/>
      <c r="S28" s="529"/>
      <c r="T28" s="530"/>
      <c r="U28" s="528" t="s">
        <v>193</v>
      </c>
      <c r="V28" s="529"/>
      <c r="W28" s="529"/>
      <c r="X28" s="530"/>
      <c r="Y28" s="528" t="s">
        <v>194</v>
      </c>
      <c r="Z28" s="529"/>
      <c r="AA28" s="529"/>
      <c r="AB28" s="534"/>
      <c r="AE28" s="90"/>
      <c r="AF28" s="90"/>
      <c r="AG28" s="90"/>
      <c r="AH28" s="90"/>
      <c r="AI28" s="90"/>
      <c r="AJ28" s="90"/>
      <c r="AK28" s="90"/>
      <c r="AL28" s="90"/>
      <c r="AM28" s="90"/>
    </row>
    <row r="29" spans="1:39" ht="33.75" customHeight="1" thickBot="1">
      <c r="A29" s="525"/>
      <c r="B29" s="527"/>
      <c r="C29" s="94" t="s">
        <v>10</v>
      </c>
      <c r="D29" s="95"/>
      <c r="E29" s="95"/>
      <c r="F29" s="95"/>
      <c r="G29" s="96"/>
      <c r="H29" s="96"/>
      <c r="I29" s="96"/>
      <c r="J29" s="96"/>
      <c r="K29" s="96"/>
      <c r="L29" s="96"/>
      <c r="M29" s="96"/>
      <c r="N29" s="96"/>
      <c r="O29" s="96"/>
      <c r="P29" s="178">
        <f>SUM(D29:O29)</f>
        <v>0</v>
      </c>
      <c r="Q29" s="531"/>
      <c r="R29" s="532"/>
      <c r="S29" s="532"/>
      <c r="T29" s="533"/>
      <c r="U29" s="531"/>
      <c r="V29" s="532"/>
      <c r="W29" s="532"/>
      <c r="X29" s="533"/>
      <c r="Y29" s="531"/>
      <c r="Z29" s="532"/>
      <c r="AA29" s="532"/>
      <c r="AB29" s="535"/>
      <c r="AC29" s="50"/>
      <c r="AD29" s="97"/>
      <c r="AE29" s="90"/>
      <c r="AF29" s="90"/>
      <c r="AG29" s="90"/>
      <c r="AH29" s="90"/>
      <c r="AI29" s="90"/>
      <c r="AJ29" s="90"/>
      <c r="AK29" s="90"/>
      <c r="AL29" s="90"/>
      <c r="AM29" s="90"/>
    </row>
    <row r="30" spans="1:39" ht="25.5" customHeight="1">
      <c r="A30" s="505" t="s">
        <v>191</v>
      </c>
      <c r="B30" s="507" t="s">
        <v>61</v>
      </c>
      <c r="C30" s="509" t="s">
        <v>11</v>
      </c>
      <c r="D30" s="509"/>
      <c r="E30" s="509"/>
      <c r="F30" s="509"/>
      <c r="G30" s="509"/>
      <c r="H30" s="509"/>
      <c r="I30" s="509"/>
      <c r="J30" s="509"/>
      <c r="K30" s="509"/>
      <c r="L30" s="509"/>
      <c r="M30" s="509"/>
      <c r="N30" s="509"/>
      <c r="O30" s="509"/>
      <c r="P30" s="509"/>
      <c r="Q30" s="510" t="s">
        <v>78</v>
      </c>
      <c r="R30" s="511"/>
      <c r="S30" s="511"/>
      <c r="T30" s="511"/>
      <c r="U30" s="511"/>
      <c r="V30" s="511"/>
      <c r="W30" s="511"/>
      <c r="X30" s="511"/>
      <c r="Y30" s="511"/>
      <c r="Z30" s="511"/>
      <c r="AA30" s="511"/>
      <c r="AB30" s="512"/>
      <c r="AE30" s="90"/>
      <c r="AF30" s="90"/>
      <c r="AG30" s="90"/>
      <c r="AH30" s="90"/>
      <c r="AI30" s="90"/>
      <c r="AJ30" s="90"/>
      <c r="AK30" s="90"/>
      <c r="AL30" s="90"/>
      <c r="AM30" s="90"/>
    </row>
    <row r="31" spans="1:39" ht="25.5" customHeight="1">
      <c r="A31" s="506"/>
      <c r="B31" s="508"/>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513" t="s">
        <v>83</v>
      </c>
      <c r="R31" s="514"/>
      <c r="S31" s="514"/>
      <c r="T31" s="514"/>
      <c r="U31" s="514"/>
      <c r="V31" s="514"/>
      <c r="W31" s="514"/>
      <c r="X31" s="514"/>
      <c r="Y31" s="514"/>
      <c r="Z31" s="514"/>
      <c r="AA31" s="514"/>
      <c r="AB31" s="515"/>
      <c r="AE31" s="98"/>
      <c r="AF31" s="98"/>
      <c r="AG31" s="98"/>
      <c r="AH31" s="98"/>
      <c r="AI31" s="98"/>
      <c r="AJ31" s="98"/>
      <c r="AK31" s="98"/>
      <c r="AL31" s="98"/>
      <c r="AM31" s="98"/>
    </row>
    <row r="32" spans="1:39" ht="28.5" customHeight="1">
      <c r="A32" s="516"/>
      <c r="B32" s="517"/>
      <c r="C32" s="93" t="s">
        <v>9</v>
      </c>
      <c r="D32" s="99"/>
      <c r="E32" s="99"/>
      <c r="F32" s="99"/>
      <c r="G32" s="99"/>
      <c r="H32" s="99"/>
      <c r="I32" s="99"/>
      <c r="J32" s="99"/>
      <c r="K32" s="99"/>
      <c r="L32" s="99"/>
      <c r="M32" s="99"/>
      <c r="N32" s="99"/>
      <c r="O32" s="99"/>
      <c r="P32" s="100">
        <f aca="true" t="shared" si="0" ref="P32:P39">SUM(D32:O32)</f>
        <v>0</v>
      </c>
      <c r="Q32" s="518" t="s">
        <v>286</v>
      </c>
      <c r="R32" s="519"/>
      <c r="S32" s="519"/>
      <c r="T32" s="519"/>
      <c r="U32" s="519"/>
      <c r="V32" s="519"/>
      <c r="W32" s="519"/>
      <c r="X32" s="519"/>
      <c r="Y32" s="519"/>
      <c r="Z32" s="519"/>
      <c r="AA32" s="519"/>
      <c r="AB32" s="520"/>
      <c r="AC32" s="101"/>
      <c r="AE32" s="102"/>
      <c r="AF32" s="102"/>
      <c r="AG32" s="102"/>
      <c r="AH32" s="102"/>
      <c r="AI32" s="102"/>
      <c r="AJ32" s="102"/>
      <c r="AK32" s="102"/>
      <c r="AL32" s="102"/>
      <c r="AM32" s="102"/>
    </row>
    <row r="33" spans="1:29" ht="28.5" customHeight="1">
      <c r="A33" s="498"/>
      <c r="B33" s="499"/>
      <c r="C33" s="103" t="s">
        <v>10</v>
      </c>
      <c r="D33" s="104"/>
      <c r="E33" s="104"/>
      <c r="F33" s="104"/>
      <c r="G33" s="104"/>
      <c r="H33" s="104"/>
      <c r="I33" s="104"/>
      <c r="J33" s="104"/>
      <c r="K33" s="104"/>
      <c r="L33" s="104"/>
      <c r="M33" s="104"/>
      <c r="N33" s="104"/>
      <c r="O33" s="104"/>
      <c r="P33" s="105">
        <f t="shared" si="0"/>
        <v>0</v>
      </c>
      <c r="Q33" s="521"/>
      <c r="R33" s="522"/>
      <c r="S33" s="522"/>
      <c r="T33" s="522"/>
      <c r="U33" s="522"/>
      <c r="V33" s="522"/>
      <c r="W33" s="522"/>
      <c r="X33" s="522"/>
      <c r="Y33" s="522"/>
      <c r="Z33" s="522"/>
      <c r="AA33" s="522"/>
      <c r="AB33" s="523"/>
      <c r="AC33" s="101"/>
    </row>
    <row r="34" spans="1:29" ht="28.5" customHeight="1">
      <c r="A34" s="498"/>
      <c r="B34" s="490"/>
      <c r="C34" s="106" t="s">
        <v>9</v>
      </c>
      <c r="D34" s="107"/>
      <c r="E34" s="107"/>
      <c r="F34" s="107"/>
      <c r="G34" s="107"/>
      <c r="H34" s="107"/>
      <c r="I34" s="107"/>
      <c r="J34" s="107"/>
      <c r="K34" s="107"/>
      <c r="L34" s="107"/>
      <c r="M34" s="107"/>
      <c r="N34" s="107"/>
      <c r="O34" s="107"/>
      <c r="P34" s="105">
        <f t="shared" si="0"/>
        <v>0</v>
      </c>
      <c r="Q34" s="492"/>
      <c r="R34" s="493"/>
      <c r="S34" s="493"/>
      <c r="T34" s="493"/>
      <c r="U34" s="493"/>
      <c r="V34" s="493"/>
      <c r="W34" s="493"/>
      <c r="X34" s="493"/>
      <c r="Y34" s="493"/>
      <c r="Z34" s="493"/>
      <c r="AA34" s="493"/>
      <c r="AB34" s="494"/>
      <c r="AC34" s="101"/>
    </row>
    <row r="35" spans="1:29" ht="28.5" customHeight="1">
      <c r="A35" s="498"/>
      <c r="B35" s="499"/>
      <c r="C35" s="103" t="s">
        <v>10</v>
      </c>
      <c r="D35" s="104"/>
      <c r="E35" s="104"/>
      <c r="F35" s="104"/>
      <c r="G35" s="104"/>
      <c r="H35" s="104"/>
      <c r="I35" s="104"/>
      <c r="J35" s="104"/>
      <c r="K35" s="104"/>
      <c r="L35" s="108"/>
      <c r="M35" s="108"/>
      <c r="N35" s="108"/>
      <c r="O35" s="108"/>
      <c r="P35" s="105">
        <f t="shared" si="0"/>
        <v>0</v>
      </c>
      <c r="Q35" s="500"/>
      <c r="R35" s="501"/>
      <c r="S35" s="501"/>
      <c r="T35" s="501"/>
      <c r="U35" s="501"/>
      <c r="V35" s="501"/>
      <c r="W35" s="501"/>
      <c r="X35" s="501"/>
      <c r="Y35" s="501"/>
      <c r="Z35" s="501"/>
      <c r="AA35" s="501"/>
      <c r="AB35" s="502"/>
      <c r="AC35" s="101"/>
    </row>
    <row r="36" spans="1:29" ht="28.5" customHeight="1">
      <c r="A36" s="503"/>
      <c r="B36" s="490"/>
      <c r="C36" s="106" t="s">
        <v>9</v>
      </c>
      <c r="D36" s="107"/>
      <c r="E36" s="107"/>
      <c r="F36" s="107"/>
      <c r="G36" s="107"/>
      <c r="H36" s="107"/>
      <c r="I36" s="107"/>
      <c r="J36" s="107"/>
      <c r="K36" s="107"/>
      <c r="L36" s="107"/>
      <c r="M36" s="107"/>
      <c r="N36" s="107"/>
      <c r="O36" s="107"/>
      <c r="P36" s="105">
        <f t="shared" si="0"/>
        <v>0</v>
      </c>
      <c r="Q36" s="492"/>
      <c r="R36" s="493"/>
      <c r="S36" s="493"/>
      <c r="T36" s="493"/>
      <c r="U36" s="493"/>
      <c r="V36" s="493"/>
      <c r="W36" s="493"/>
      <c r="X36" s="493"/>
      <c r="Y36" s="493"/>
      <c r="Z36" s="493"/>
      <c r="AA36" s="493"/>
      <c r="AB36" s="494"/>
      <c r="AC36" s="101"/>
    </row>
    <row r="37" spans="1:29" ht="28.5" customHeight="1">
      <c r="A37" s="504"/>
      <c r="B37" s="499"/>
      <c r="C37" s="103" t="s">
        <v>10</v>
      </c>
      <c r="D37" s="104"/>
      <c r="E37" s="104"/>
      <c r="F37" s="104"/>
      <c r="G37" s="109"/>
      <c r="H37" s="104"/>
      <c r="I37" s="104"/>
      <c r="J37" s="104"/>
      <c r="K37" s="104"/>
      <c r="L37" s="108"/>
      <c r="M37" s="108"/>
      <c r="N37" s="108"/>
      <c r="O37" s="108"/>
      <c r="P37" s="105">
        <f t="shared" si="0"/>
        <v>0</v>
      </c>
      <c r="Q37" s="500"/>
      <c r="R37" s="501"/>
      <c r="S37" s="501"/>
      <c r="T37" s="501"/>
      <c r="U37" s="501"/>
      <c r="V37" s="501"/>
      <c r="W37" s="501"/>
      <c r="X37" s="501"/>
      <c r="Y37" s="501"/>
      <c r="Z37" s="501"/>
      <c r="AA37" s="501"/>
      <c r="AB37" s="502"/>
      <c r="AC37" s="101"/>
    </row>
    <row r="38" spans="1:29" ht="28.5" customHeight="1">
      <c r="A38" s="488"/>
      <c r="B38" s="490"/>
      <c r="C38" s="106" t="s">
        <v>9</v>
      </c>
      <c r="D38" s="107"/>
      <c r="E38" s="107"/>
      <c r="F38" s="107"/>
      <c r="G38" s="107"/>
      <c r="H38" s="107"/>
      <c r="I38" s="107"/>
      <c r="J38" s="107"/>
      <c r="K38" s="107"/>
      <c r="L38" s="107"/>
      <c r="M38" s="107"/>
      <c r="N38" s="107"/>
      <c r="O38" s="107"/>
      <c r="P38" s="105">
        <f t="shared" si="0"/>
        <v>0</v>
      </c>
      <c r="Q38" s="492"/>
      <c r="R38" s="493"/>
      <c r="S38" s="493"/>
      <c r="T38" s="493"/>
      <c r="U38" s="493"/>
      <c r="V38" s="493"/>
      <c r="W38" s="493"/>
      <c r="X38" s="493"/>
      <c r="Y38" s="493"/>
      <c r="Z38" s="493"/>
      <c r="AA38" s="493"/>
      <c r="AB38" s="494"/>
      <c r="AC38" s="101"/>
    </row>
    <row r="39" spans="1:29" ht="28.5" customHeight="1" thickBot="1">
      <c r="A39" s="489"/>
      <c r="B39" s="491"/>
      <c r="C39" s="94" t="s">
        <v>10</v>
      </c>
      <c r="D39" s="110"/>
      <c r="E39" s="110"/>
      <c r="F39" s="110"/>
      <c r="G39" s="110"/>
      <c r="H39" s="110"/>
      <c r="I39" s="110"/>
      <c r="J39" s="110"/>
      <c r="K39" s="110"/>
      <c r="L39" s="111"/>
      <c r="M39" s="111"/>
      <c r="N39" s="111"/>
      <c r="O39" s="111"/>
      <c r="P39" s="112">
        <f t="shared" si="0"/>
        <v>0</v>
      </c>
      <c r="Q39" s="495"/>
      <c r="R39" s="496"/>
      <c r="S39" s="496"/>
      <c r="T39" s="496"/>
      <c r="U39" s="496"/>
      <c r="V39" s="496"/>
      <c r="W39" s="496"/>
      <c r="X39" s="496"/>
      <c r="Y39" s="496"/>
      <c r="Z39" s="496"/>
      <c r="AA39" s="496"/>
      <c r="AB39" s="497"/>
      <c r="AC39" s="101"/>
    </row>
    <row r="40" ht="15">
      <c r="A40" s="52" t="s">
        <v>294</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AY27"/>
  <sheetViews>
    <sheetView zoomScale="70" zoomScaleNormal="70" zoomScalePageLayoutView="0" workbookViewId="0" topLeftCell="A1">
      <selection activeCell="D6" sqref="D6:E8"/>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9" width="39.7109375" style="113" customWidth="1"/>
    <col min="10" max="10" width="39.8515625" style="113" customWidth="1"/>
    <col min="11" max="11" width="18.421875" style="113" customWidth="1"/>
    <col min="12" max="12" width="11.8515625" style="113" customWidth="1"/>
    <col min="13" max="13" width="12.421875" style="113" customWidth="1"/>
    <col min="14" max="14" width="33.28125" style="113" customWidth="1"/>
    <col min="15" max="17" width="8.7109375" style="113" customWidth="1"/>
    <col min="18" max="18" width="8.7109375" style="131" customWidth="1"/>
    <col min="19" max="19" width="8.7109375" style="113" customWidth="1"/>
    <col min="20" max="20" width="16.7109375" style="113" customWidth="1"/>
    <col min="21" max="21" width="24.7109375" style="113" customWidth="1"/>
    <col min="22" max="45" width="7.421875" style="113" customWidth="1"/>
    <col min="46" max="46" width="17.140625" style="113" customWidth="1"/>
    <col min="47" max="47" width="15.8515625" style="217" customWidth="1"/>
    <col min="48" max="51" width="52.140625" style="113" customWidth="1"/>
    <col min="52" max="16384" width="10.8515625" style="113" customWidth="1"/>
  </cols>
  <sheetData>
    <row r="1" spans="1:51" ht="15.75" customHeight="1">
      <c r="A1" s="724" t="s">
        <v>16</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6"/>
      <c r="AX1" s="998" t="s">
        <v>423</v>
      </c>
      <c r="AY1" s="999"/>
    </row>
    <row r="2" spans="1:51" ht="15.75" customHeight="1">
      <c r="A2" s="1090" t="s">
        <v>17</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2"/>
      <c r="AX2" s="1001" t="s">
        <v>418</v>
      </c>
      <c r="AY2" s="1002"/>
    </row>
    <row r="3" spans="1:51" ht="15" customHeight="1">
      <c r="A3" s="736" t="s">
        <v>195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8"/>
      <c r="AX3" s="1001" t="s">
        <v>424</v>
      </c>
      <c r="AY3" s="1002"/>
    </row>
    <row r="4" spans="1:51" ht="15.75" customHeight="1">
      <c r="A4" s="724"/>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6"/>
      <c r="AX4" s="723" t="s">
        <v>788</v>
      </c>
      <c r="AY4" s="723"/>
    </row>
    <row r="5" spans="1:51" ht="15" customHeight="1">
      <c r="A5" s="727" t="s">
        <v>174</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9"/>
      <c r="AH5" s="752" t="s">
        <v>69</v>
      </c>
      <c r="AI5" s="753"/>
      <c r="AJ5" s="753"/>
      <c r="AK5" s="753"/>
      <c r="AL5" s="753"/>
      <c r="AM5" s="753"/>
      <c r="AN5" s="753"/>
      <c r="AO5" s="753"/>
      <c r="AP5" s="753"/>
      <c r="AQ5" s="753"/>
      <c r="AR5" s="753"/>
      <c r="AS5" s="753"/>
      <c r="AT5" s="753"/>
      <c r="AU5" s="754"/>
      <c r="AV5" s="742" t="s">
        <v>409</v>
      </c>
      <c r="AW5" s="742" t="s">
        <v>410</v>
      </c>
      <c r="AX5" s="742" t="s">
        <v>298</v>
      </c>
      <c r="AY5" s="742" t="s">
        <v>299</v>
      </c>
    </row>
    <row r="6" spans="1:51" ht="15" customHeight="1">
      <c r="A6" s="761" t="s">
        <v>71</v>
      </c>
      <c r="B6" s="761"/>
      <c r="C6" s="761"/>
      <c r="D6" s="1066">
        <v>45084</v>
      </c>
      <c r="E6" s="762"/>
      <c r="F6" s="752" t="s">
        <v>67</v>
      </c>
      <c r="G6" s="754"/>
      <c r="H6" s="1094" t="s">
        <v>70</v>
      </c>
      <c r="I6" s="1094"/>
      <c r="J6" s="121"/>
      <c r="K6" s="752"/>
      <c r="L6" s="753"/>
      <c r="M6" s="753"/>
      <c r="N6" s="753"/>
      <c r="O6" s="753"/>
      <c r="P6" s="753"/>
      <c r="Q6" s="753"/>
      <c r="R6" s="753"/>
      <c r="S6" s="753"/>
      <c r="T6" s="753"/>
      <c r="U6" s="753"/>
      <c r="V6" s="114"/>
      <c r="W6" s="114"/>
      <c r="X6" s="114"/>
      <c r="Y6" s="114"/>
      <c r="Z6" s="114"/>
      <c r="AA6" s="114"/>
      <c r="AB6" s="114"/>
      <c r="AC6" s="114"/>
      <c r="AD6" s="114"/>
      <c r="AE6" s="114"/>
      <c r="AF6" s="114"/>
      <c r="AG6" s="115"/>
      <c r="AH6" s="755"/>
      <c r="AI6" s="1093"/>
      <c r="AJ6" s="1093"/>
      <c r="AK6" s="1093"/>
      <c r="AL6" s="1093"/>
      <c r="AM6" s="1093"/>
      <c r="AN6" s="1093"/>
      <c r="AO6" s="1093"/>
      <c r="AP6" s="1093"/>
      <c r="AQ6" s="1093"/>
      <c r="AR6" s="1093"/>
      <c r="AS6" s="1093"/>
      <c r="AT6" s="1093"/>
      <c r="AU6" s="757"/>
      <c r="AV6" s="750"/>
      <c r="AW6" s="750"/>
      <c r="AX6" s="750"/>
      <c r="AY6" s="750"/>
    </row>
    <row r="7" spans="1:51" ht="15" customHeight="1">
      <c r="A7" s="761"/>
      <c r="B7" s="761"/>
      <c r="C7" s="761"/>
      <c r="D7" s="762"/>
      <c r="E7" s="762"/>
      <c r="F7" s="755"/>
      <c r="G7" s="757"/>
      <c r="H7" s="1094" t="s">
        <v>68</v>
      </c>
      <c r="I7" s="1094"/>
      <c r="J7" s="121"/>
      <c r="K7" s="755"/>
      <c r="L7" s="1093"/>
      <c r="M7" s="1093"/>
      <c r="N7" s="1093"/>
      <c r="O7" s="1093"/>
      <c r="P7" s="1093"/>
      <c r="Q7" s="1093"/>
      <c r="R7" s="1093"/>
      <c r="S7" s="1093"/>
      <c r="T7" s="1093"/>
      <c r="U7" s="1093"/>
      <c r="V7" s="231"/>
      <c r="W7" s="231"/>
      <c r="X7" s="231"/>
      <c r="Y7" s="231"/>
      <c r="Z7" s="231"/>
      <c r="AA7" s="231"/>
      <c r="AB7" s="231"/>
      <c r="AC7" s="231"/>
      <c r="AD7" s="231"/>
      <c r="AE7" s="231"/>
      <c r="AF7" s="231"/>
      <c r="AG7" s="117"/>
      <c r="AH7" s="755"/>
      <c r="AI7" s="1093"/>
      <c r="AJ7" s="1093"/>
      <c r="AK7" s="1093"/>
      <c r="AL7" s="1093"/>
      <c r="AM7" s="1093"/>
      <c r="AN7" s="1093"/>
      <c r="AO7" s="1093"/>
      <c r="AP7" s="1093"/>
      <c r="AQ7" s="1093"/>
      <c r="AR7" s="1093"/>
      <c r="AS7" s="1093"/>
      <c r="AT7" s="1093"/>
      <c r="AU7" s="757"/>
      <c r="AV7" s="750"/>
      <c r="AW7" s="750"/>
      <c r="AX7" s="750"/>
      <c r="AY7" s="750"/>
    </row>
    <row r="8" spans="1:51" ht="15" customHeight="1">
      <c r="A8" s="761"/>
      <c r="B8" s="761"/>
      <c r="C8" s="761"/>
      <c r="D8" s="762"/>
      <c r="E8" s="762"/>
      <c r="F8" s="758"/>
      <c r="G8" s="760"/>
      <c r="H8" s="1094" t="s">
        <v>69</v>
      </c>
      <c r="I8" s="1094"/>
      <c r="J8" s="121" t="s">
        <v>425</v>
      </c>
      <c r="K8" s="758"/>
      <c r="L8" s="759"/>
      <c r="M8" s="759"/>
      <c r="N8" s="759"/>
      <c r="O8" s="759"/>
      <c r="P8" s="759"/>
      <c r="Q8" s="759"/>
      <c r="R8" s="759"/>
      <c r="S8" s="759"/>
      <c r="T8" s="759"/>
      <c r="U8" s="759"/>
      <c r="V8" s="118"/>
      <c r="W8" s="118"/>
      <c r="X8" s="118"/>
      <c r="Y8" s="118"/>
      <c r="Z8" s="118"/>
      <c r="AA8" s="118"/>
      <c r="AB8" s="118"/>
      <c r="AC8" s="118"/>
      <c r="AD8" s="118"/>
      <c r="AE8" s="118"/>
      <c r="AF8" s="118"/>
      <c r="AG8" s="119"/>
      <c r="AH8" s="755"/>
      <c r="AI8" s="1093"/>
      <c r="AJ8" s="1093"/>
      <c r="AK8" s="1093"/>
      <c r="AL8" s="1093"/>
      <c r="AM8" s="1093"/>
      <c r="AN8" s="1093"/>
      <c r="AO8" s="1093"/>
      <c r="AP8" s="1093"/>
      <c r="AQ8" s="1093"/>
      <c r="AR8" s="1093"/>
      <c r="AS8" s="1093"/>
      <c r="AT8" s="1093"/>
      <c r="AU8" s="757"/>
      <c r="AV8" s="750"/>
      <c r="AW8" s="750"/>
      <c r="AX8" s="750"/>
      <c r="AY8" s="750"/>
    </row>
    <row r="9" spans="1:51" ht="15" customHeight="1">
      <c r="A9" s="730" t="s">
        <v>399</v>
      </c>
      <c r="B9" s="731"/>
      <c r="C9" s="732"/>
      <c r="D9" s="766"/>
      <c r="E9" s="767"/>
      <c r="F9" s="767"/>
      <c r="G9" s="767"/>
      <c r="H9" s="767"/>
      <c r="I9" s="767"/>
      <c r="J9" s="767"/>
      <c r="K9" s="768"/>
      <c r="L9" s="768"/>
      <c r="M9" s="768"/>
      <c r="N9" s="768"/>
      <c r="O9" s="768"/>
      <c r="P9" s="768"/>
      <c r="Q9" s="768"/>
      <c r="R9" s="768"/>
      <c r="S9" s="768"/>
      <c r="T9" s="768"/>
      <c r="U9" s="768"/>
      <c r="V9" s="768"/>
      <c r="W9" s="768"/>
      <c r="X9" s="768"/>
      <c r="Y9" s="768"/>
      <c r="Z9" s="768"/>
      <c r="AA9" s="768"/>
      <c r="AB9" s="768"/>
      <c r="AC9" s="768"/>
      <c r="AD9" s="768"/>
      <c r="AE9" s="768"/>
      <c r="AF9" s="768"/>
      <c r="AG9" s="769"/>
      <c r="AH9" s="755"/>
      <c r="AI9" s="1093"/>
      <c r="AJ9" s="1093"/>
      <c r="AK9" s="1093"/>
      <c r="AL9" s="1093"/>
      <c r="AM9" s="1093"/>
      <c r="AN9" s="1093"/>
      <c r="AO9" s="1093"/>
      <c r="AP9" s="1093"/>
      <c r="AQ9" s="1093"/>
      <c r="AR9" s="1093"/>
      <c r="AS9" s="1093"/>
      <c r="AT9" s="1093"/>
      <c r="AU9" s="757"/>
      <c r="AV9" s="750"/>
      <c r="AW9" s="750"/>
      <c r="AX9" s="750"/>
      <c r="AY9" s="750"/>
    </row>
    <row r="10" spans="1:51" ht="15" customHeight="1">
      <c r="A10" s="763" t="s">
        <v>287</v>
      </c>
      <c r="B10" s="764"/>
      <c r="C10" s="765"/>
      <c r="D10" s="770" t="s">
        <v>500</v>
      </c>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9"/>
      <c r="AH10" s="758"/>
      <c r="AI10" s="759"/>
      <c r="AJ10" s="759"/>
      <c r="AK10" s="759"/>
      <c r="AL10" s="759"/>
      <c r="AM10" s="759"/>
      <c r="AN10" s="759"/>
      <c r="AO10" s="759"/>
      <c r="AP10" s="759"/>
      <c r="AQ10" s="759"/>
      <c r="AR10" s="759"/>
      <c r="AS10" s="759"/>
      <c r="AT10" s="759"/>
      <c r="AU10" s="760"/>
      <c r="AV10" s="750"/>
      <c r="AW10" s="750"/>
      <c r="AX10" s="750"/>
      <c r="AY10" s="750"/>
    </row>
    <row r="11" spans="1:51" ht="39.75" customHeight="1">
      <c r="A11" s="739" t="s">
        <v>168</v>
      </c>
      <c r="B11" s="744"/>
      <c r="C11" s="744"/>
      <c r="D11" s="744"/>
      <c r="E11" s="744"/>
      <c r="F11" s="740"/>
      <c r="G11" s="739" t="s">
        <v>278</v>
      </c>
      <c r="H11" s="740"/>
      <c r="I11" s="742" t="s">
        <v>179</v>
      </c>
      <c r="J11" s="742" t="s">
        <v>279</v>
      </c>
      <c r="K11" s="742" t="s">
        <v>323</v>
      </c>
      <c r="L11" s="742" t="s">
        <v>363</v>
      </c>
      <c r="M11" s="742" t="s">
        <v>167</v>
      </c>
      <c r="N11" s="742" t="s">
        <v>182</v>
      </c>
      <c r="O11" s="739" t="s">
        <v>284</v>
      </c>
      <c r="P11" s="744"/>
      <c r="Q11" s="744"/>
      <c r="R11" s="744"/>
      <c r="S11" s="740"/>
      <c r="T11" s="742" t="s">
        <v>173</v>
      </c>
      <c r="U11" s="742" t="s">
        <v>285</v>
      </c>
      <c r="V11" s="727" t="s">
        <v>370</v>
      </c>
      <c r="W11" s="728"/>
      <c r="X11" s="728"/>
      <c r="Y11" s="728"/>
      <c r="Z11" s="728"/>
      <c r="AA11" s="728"/>
      <c r="AB11" s="728"/>
      <c r="AC11" s="728"/>
      <c r="AD11" s="728"/>
      <c r="AE11" s="728"/>
      <c r="AF11" s="728"/>
      <c r="AG11" s="729"/>
      <c r="AH11" s="727" t="s">
        <v>87</v>
      </c>
      <c r="AI11" s="728"/>
      <c r="AJ11" s="728"/>
      <c r="AK11" s="728"/>
      <c r="AL11" s="728"/>
      <c r="AM11" s="728"/>
      <c r="AN11" s="728"/>
      <c r="AO11" s="728"/>
      <c r="AP11" s="728"/>
      <c r="AQ11" s="728"/>
      <c r="AR11" s="728"/>
      <c r="AS11" s="729"/>
      <c r="AT11" s="739" t="s">
        <v>8</v>
      </c>
      <c r="AU11" s="740"/>
      <c r="AV11" s="750"/>
      <c r="AW11" s="750"/>
      <c r="AX11" s="750"/>
      <c r="AY11" s="750"/>
    </row>
    <row r="12" spans="1:51" ht="42.75">
      <c r="A12" s="120" t="s">
        <v>169</v>
      </c>
      <c r="B12" s="120" t="s">
        <v>170</v>
      </c>
      <c r="C12" s="120" t="s">
        <v>171</v>
      </c>
      <c r="D12" s="120" t="s">
        <v>178</v>
      </c>
      <c r="E12" s="120" t="s">
        <v>185</v>
      </c>
      <c r="F12" s="120" t="s">
        <v>186</v>
      </c>
      <c r="G12" s="120" t="s">
        <v>277</v>
      </c>
      <c r="H12" s="120" t="s">
        <v>184</v>
      </c>
      <c r="I12" s="743"/>
      <c r="J12" s="743"/>
      <c r="K12" s="743"/>
      <c r="L12" s="743"/>
      <c r="M12" s="743"/>
      <c r="N12" s="743"/>
      <c r="O12" s="120">
        <v>2020</v>
      </c>
      <c r="P12" s="120">
        <v>2021</v>
      </c>
      <c r="Q12" s="120">
        <v>2022</v>
      </c>
      <c r="R12" s="393">
        <v>2023</v>
      </c>
      <c r="S12" s="120">
        <v>2024</v>
      </c>
      <c r="T12" s="743"/>
      <c r="U12" s="743"/>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43"/>
      <c r="AW12" s="743"/>
      <c r="AX12" s="743"/>
      <c r="AY12" s="743"/>
    </row>
    <row r="13" spans="1:51" ht="152.25" customHeight="1">
      <c r="A13" s="121"/>
      <c r="B13" s="121"/>
      <c r="C13" s="121"/>
      <c r="D13" s="121"/>
      <c r="E13" s="121" t="s">
        <v>425</v>
      </c>
      <c r="F13" s="121"/>
      <c r="G13" s="122" t="s">
        <v>719</v>
      </c>
      <c r="H13" s="121"/>
      <c r="I13" s="313" t="s">
        <v>583</v>
      </c>
      <c r="J13" s="313" t="s">
        <v>584</v>
      </c>
      <c r="K13" s="124" t="s">
        <v>430</v>
      </c>
      <c r="L13" s="314" t="s">
        <v>450</v>
      </c>
      <c r="M13" s="308" t="s">
        <v>585</v>
      </c>
      <c r="N13" s="313" t="s">
        <v>586</v>
      </c>
      <c r="O13" s="123"/>
      <c r="P13" s="123"/>
      <c r="Q13" s="123"/>
      <c r="R13" s="399">
        <v>6</v>
      </c>
      <c r="S13" s="123"/>
      <c r="T13" s="121" t="s">
        <v>433</v>
      </c>
      <c r="U13" s="122" t="s">
        <v>587</v>
      </c>
      <c r="V13" s="315">
        <v>1</v>
      </c>
      <c r="W13" s="315">
        <v>1</v>
      </c>
      <c r="X13" s="315"/>
      <c r="Y13" s="315">
        <v>1</v>
      </c>
      <c r="Z13" s="315"/>
      <c r="AA13" s="315"/>
      <c r="AB13" s="315">
        <v>1</v>
      </c>
      <c r="AC13" s="315">
        <v>1</v>
      </c>
      <c r="AD13" s="315"/>
      <c r="AE13" s="315">
        <v>1</v>
      </c>
      <c r="AF13" s="316"/>
      <c r="AG13" s="316"/>
      <c r="AH13" s="381">
        <v>1</v>
      </c>
      <c r="AI13" s="124">
        <v>0</v>
      </c>
      <c r="AJ13" s="124"/>
      <c r="AK13" s="124">
        <v>0</v>
      </c>
      <c r="AL13" s="124"/>
      <c r="AM13" s="124"/>
      <c r="AN13" s="124"/>
      <c r="AO13" s="124"/>
      <c r="AP13" s="124"/>
      <c r="AQ13" s="124"/>
      <c r="AR13" s="124"/>
      <c r="AS13" s="124"/>
      <c r="AT13" s="478">
        <f>SUM(AH13:AS13)</f>
        <v>1</v>
      </c>
      <c r="AU13" s="379">
        <f>+AT13/R13</f>
        <v>0.16666666666666666</v>
      </c>
      <c r="AV13" s="482"/>
      <c r="AW13" s="483"/>
      <c r="AX13" s="483"/>
      <c r="AY13" s="483"/>
    </row>
    <row r="14" spans="1:51" s="324" customFormat="1" ht="69.75" customHeight="1">
      <c r="A14" s="397"/>
      <c r="B14" s="317"/>
      <c r="C14" s="317"/>
      <c r="D14" s="317"/>
      <c r="E14" s="121" t="s">
        <v>425</v>
      </c>
      <c r="F14" s="317"/>
      <c r="G14" s="122" t="s">
        <v>719</v>
      </c>
      <c r="H14" s="317"/>
      <c r="I14" s="318" t="s">
        <v>588</v>
      </c>
      <c r="J14" s="318" t="s">
        <v>589</v>
      </c>
      <c r="K14" s="319" t="s">
        <v>430</v>
      </c>
      <c r="L14" s="320" t="s">
        <v>450</v>
      </c>
      <c r="M14" s="321" t="s">
        <v>590</v>
      </c>
      <c r="N14" s="318" t="s">
        <v>589</v>
      </c>
      <c r="O14" s="322"/>
      <c r="P14" s="322"/>
      <c r="Q14" s="322"/>
      <c r="R14" s="399">
        <v>1</v>
      </c>
      <c r="S14" s="322"/>
      <c r="T14" s="232" t="s">
        <v>591</v>
      </c>
      <c r="U14" s="232" t="s">
        <v>592</v>
      </c>
      <c r="V14" s="315"/>
      <c r="W14" s="315"/>
      <c r="X14" s="315"/>
      <c r="Y14" s="315"/>
      <c r="Z14" s="315"/>
      <c r="AA14" s="315"/>
      <c r="AB14" s="315"/>
      <c r="AC14" s="315"/>
      <c r="AD14" s="315">
        <v>1</v>
      </c>
      <c r="AE14" s="315"/>
      <c r="AF14" s="316"/>
      <c r="AG14" s="316"/>
      <c r="AH14" s="428"/>
      <c r="AI14" s="323"/>
      <c r="AJ14" s="323"/>
      <c r="AK14" s="323"/>
      <c r="AL14" s="323"/>
      <c r="AM14" s="323"/>
      <c r="AN14" s="323"/>
      <c r="AO14" s="323"/>
      <c r="AP14" s="323"/>
      <c r="AQ14" s="323"/>
      <c r="AR14" s="323"/>
      <c r="AS14" s="323"/>
      <c r="AT14" s="124">
        <f>SUM(AH14:AS14)</f>
        <v>0</v>
      </c>
      <c r="AU14" s="379">
        <f>+AT14/R14</f>
        <v>0</v>
      </c>
      <c r="AV14" s="484"/>
      <c r="AW14" s="484"/>
      <c r="AX14" s="485"/>
      <c r="AY14" s="485"/>
    </row>
    <row r="15" spans="1:51" s="326" customFormat="1" ht="152.25" customHeight="1">
      <c r="A15" s="398"/>
      <c r="B15" s="325"/>
      <c r="C15" s="325"/>
      <c r="D15" s="325"/>
      <c r="E15" s="121" t="s">
        <v>425</v>
      </c>
      <c r="F15" s="325"/>
      <c r="G15" s="122" t="s">
        <v>719</v>
      </c>
      <c r="H15" s="325"/>
      <c r="I15" s="318" t="s">
        <v>766</v>
      </c>
      <c r="J15" s="318" t="s">
        <v>593</v>
      </c>
      <c r="K15" s="319" t="s">
        <v>453</v>
      </c>
      <c r="L15" s="320" t="s">
        <v>450</v>
      </c>
      <c r="M15" s="321" t="s">
        <v>431</v>
      </c>
      <c r="N15" s="318" t="s">
        <v>594</v>
      </c>
      <c r="O15" s="319"/>
      <c r="P15" s="319"/>
      <c r="Q15" s="319"/>
      <c r="R15" s="400">
        <v>1</v>
      </c>
      <c r="S15" s="319"/>
      <c r="T15" s="325" t="s">
        <v>460</v>
      </c>
      <c r="U15" s="232" t="s">
        <v>595</v>
      </c>
      <c r="V15" s="392">
        <v>1</v>
      </c>
      <c r="W15" s="392">
        <v>1</v>
      </c>
      <c r="X15" s="392">
        <v>1</v>
      </c>
      <c r="Y15" s="392">
        <v>1</v>
      </c>
      <c r="Z15" s="392">
        <v>1</v>
      </c>
      <c r="AA15" s="392">
        <v>1</v>
      </c>
      <c r="AB15" s="392">
        <v>1</v>
      </c>
      <c r="AC15" s="392">
        <v>1</v>
      </c>
      <c r="AD15" s="392">
        <v>1</v>
      </c>
      <c r="AE15" s="392">
        <v>1</v>
      </c>
      <c r="AF15" s="392">
        <v>1</v>
      </c>
      <c r="AG15" s="392">
        <v>1</v>
      </c>
      <c r="AH15" s="392">
        <v>0.8444</v>
      </c>
      <c r="AI15" s="459">
        <v>1.16</v>
      </c>
      <c r="AJ15" s="459">
        <v>1</v>
      </c>
      <c r="AK15" s="459">
        <v>1</v>
      </c>
      <c r="AL15" s="319"/>
      <c r="AM15" s="319"/>
      <c r="AN15" s="319"/>
      <c r="AO15" s="319"/>
      <c r="AP15" s="319"/>
      <c r="AQ15" s="319"/>
      <c r="AR15" s="319"/>
      <c r="AS15" s="319"/>
      <c r="AT15" s="127">
        <f>AVERAGE(AH15:AS15)</f>
        <v>1.0011</v>
      </c>
      <c r="AU15" s="379">
        <f>+(SUM(AH15:AS15)/+SUM(V15:AG15))</f>
        <v>0.33370000000000005</v>
      </c>
      <c r="AV15" s="461"/>
      <c r="AW15" s="461"/>
      <c r="AX15" s="234"/>
      <c r="AY15" s="234"/>
    </row>
    <row r="16" spans="1:51" s="326" customFormat="1" ht="126.75" customHeight="1">
      <c r="A16" s="398"/>
      <c r="B16" s="325"/>
      <c r="C16" s="325"/>
      <c r="D16" s="325"/>
      <c r="E16" s="121" t="s">
        <v>425</v>
      </c>
      <c r="F16" s="325"/>
      <c r="G16" s="122" t="s">
        <v>719</v>
      </c>
      <c r="H16" s="325"/>
      <c r="I16" s="318" t="s">
        <v>767</v>
      </c>
      <c r="J16" s="318" t="s">
        <v>768</v>
      </c>
      <c r="K16" s="319" t="s">
        <v>453</v>
      </c>
      <c r="L16" s="320" t="s">
        <v>450</v>
      </c>
      <c r="M16" s="321" t="s">
        <v>431</v>
      </c>
      <c r="N16" s="318" t="s">
        <v>769</v>
      </c>
      <c r="O16" s="319"/>
      <c r="P16" s="319"/>
      <c r="Q16" s="319"/>
      <c r="R16" s="400">
        <v>0.7</v>
      </c>
      <c r="S16" s="319"/>
      <c r="T16" s="325" t="s">
        <v>460</v>
      </c>
      <c r="U16" s="232" t="s">
        <v>595</v>
      </c>
      <c r="V16" s="392">
        <v>0.7</v>
      </c>
      <c r="W16" s="392">
        <v>0.7</v>
      </c>
      <c r="X16" s="392">
        <v>0.7</v>
      </c>
      <c r="Y16" s="392">
        <v>0.7</v>
      </c>
      <c r="Z16" s="392">
        <v>0.7</v>
      </c>
      <c r="AA16" s="392">
        <v>0.7</v>
      </c>
      <c r="AB16" s="392">
        <v>0.7</v>
      </c>
      <c r="AC16" s="392">
        <v>0.7</v>
      </c>
      <c r="AD16" s="392">
        <v>0.7</v>
      </c>
      <c r="AE16" s="392">
        <v>0.7</v>
      </c>
      <c r="AF16" s="392">
        <v>0.7</v>
      </c>
      <c r="AG16" s="392">
        <v>0.7</v>
      </c>
      <c r="AH16" s="392">
        <v>0.4651</v>
      </c>
      <c r="AI16" s="459">
        <v>0.79</v>
      </c>
      <c r="AJ16" s="459">
        <v>0.92</v>
      </c>
      <c r="AK16" s="459">
        <v>0.84</v>
      </c>
      <c r="AL16" s="319"/>
      <c r="AM16" s="319"/>
      <c r="AN16" s="319"/>
      <c r="AO16" s="319"/>
      <c r="AP16" s="319"/>
      <c r="AQ16" s="319"/>
      <c r="AR16" s="319"/>
      <c r="AS16" s="319"/>
      <c r="AT16" s="127">
        <f>AVERAGE(AH16:AS16)</f>
        <v>0.753775</v>
      </c>
      <c r="AU16" s="379">
        <f>+(SUM(AH16:AS16)/+SUM(V16:AG16))</f>
        <v>0.35894047619047614</v>
      </c>
      <c r="AV16" s="482"/>
      <c r="AW16" s="482"/>
      <c r="AX16" s="234"/>
      <c r="AY16" s="234"/>
    </row>
    <row r="17" spans="1:51" s="326" customFormat="1" ht="69.75" customHeight="1">
      <c r="A17" s="325"/>
      <c r="B17" s="325"/>
      <c r="C17" s="325"/>
      <c r="D17" s="325"/>
      <c r="E17" s="121" t="s">
        <v>425</v>
      </c>
      <c r="F17" s="325"/>
      <c r="G17" s="122" t="s">
        <v>719</v>
      </c>
      <c r="H17" s="325"/>
      <c r="I17" s="318" t="s">
        <v>596</v>
      </c>
      <c r="J17" s="318" t="s">
        <v>597</v>
      </c>
      <c r="K17" s="319" t="s">
        <v>430</v>
      </c>
      <c r="L17" s="325" t="s">
        <v>450</v>
      </c>
      <c r="M17" s="321" t="s">
        <v>598</v>
      </c>
      <c r="N17" s="318" t="s">
        <v>599</v>
      </c>
      <c r="O17" s="319"/>
      <c r="P17" s="319"/>
      <c r="Q17" s="319"/>
      <c r="R17" s="401">
        <v>2</v>
      </c>
      <c r="S17" s="319"/>
      <c r="T17" s="325" t="s">
        <v>455</v>
      </c>
      <c r="U17" s="232" t="s">
        <v>600</v>
      </c>
      <c r="V17" s="316"/>
      <c r="W17" s="316"/>
      <c r="X17" s="316"/>
      <c r="Y17" s="316"/>
      <c r="Z17" s="316"/>
      <c r="AA17" s="316"/>
      <c r="AB17" s="316">
        <v>1</v>
      </c>
      <c r="AC17" s="316"/>
      <c r="AD17" s="316"/>
      <c r="AE17" s="316"/>
      <c r="AF17" s="316"/>
      <c r="AG17" s="316">
        <v>1</v>
      </c>
      <c r="AH17" s="429"/>
      <c r="AI17" s="319"/>
      <c r="AJ17" s="319"/>
      <c r="AK17" s="319"/>
      <c r="AL17" s="319"/>
      <c r="AM17" s="319"/>
      <c r="AN17" s="319"/>
      <c r="AO17" s="319"/>
      <c r="AP17" s="319"/>
      <c r="AQ17" s="319"/>
      <c r="AR17" s="319"/>
      <c r="AS17" s="319"/>
      <c r="AT17" s="124">
        <f>SUM(AH17:AS17)</f>
        <v>0</v>
      </c>
      <c r="AU17" s="379">
        <f>+AT17/R17</f>
        <v>0</v>
      </c>
      <c r="AV17" s="484"/>
      <c r="AW17" s="484"/>
      <c r="AX17" s="485"/>
      <c r="AY17" s="485"/>
    </row>
    <row r="18" spans="1:51" ht="54" customHeight="1">
      <c r="A18" s="745" t="s">
        <v>64</v>
      </c>
      <c r="B18" s="745"/>
      <c r="C18" s="745"/>
      <c r="D18" s="741" t="s">
        <v>66</v>
      </c>
      <c r="E18" s="741"/>
      <c r="F18" s="741"/>
      <c r="G18" s="741"/>
      <c r="H18" s="741"/>
      <c r="I18" s="741"/>
      <c r="J18" s="746" t="s">
        <v>300</v>
      </c>
      <c r="K18" s="746"/>
      <c r="L18" s="746"/>
      <c r="M18" s="746"/>
      <c r="N18" s="746"/>
      <c r="O18" s="746"/>
      <c r="P18" s="741" t="s">
        <v>66</v>
      </c>
      <c r="Q18" s="741"/>
      <c r="R18" s="741"/>
      <c r="S18" s="741"/>
      <c r="T18" s="741"/>
      <c r="U18" s="741"/>
      <c r="V18" s="741" t="s">
        <v>66</v>
      </c>
      <c r="W18" s="741"/>
      <c r="X18" s="741"/>
      <c r="Y18" s="741"/>
      <c r="Z18" s="741"/>
      <c r="AA18" s="741"/>
      <c r="AB18" s="741"/>
      <c r="AC18" s="741"/>
      <c r="AD18" s="741" t="s">
        <v>66</v>
      </c>
      <c r="AE18" s="741"/>
      <c r="AF18" s="741"/>
      <c r="AG18" s="741"/>
      <c r="AH18" s="741"/>
      <c r="AI18" s="741"/>
      <c r="AJ18" s="741"/>
      <c r="AK18" s="741"/>
      <c r="AL18" s="741"/>
      <c r="AM18" s="741"/>
      <c r="AN18" s="741"/>
      <c r="AO18" s="741"/>
      <c r="AP18" s="746" t="s">
        <v>318</v>
      </c>
      <c r="AQ18" s="746"/>
      <c r="AR18" s="746"/>
      <c r="AS18" s="746"/>
      <c r="AT18" s="741" t="s">
        <v>13</v>
      </c>
      <c r="AU18" s="741"/>
      <c r="AV18" s="741"/>
      <c r="AW18" s="741"/>
      <c r="AX18" s="741"/>
      <c r="AY18" s="741"/>
    </row>
    <row r="19" spans="1:51" ht="30" customHeight="1">
      <c r="A19" s="745"/>
      <c r="B19" s="745"/>
      <c r="C19" s="745"/>
      <c r="D19" s="741" t="s">
        <v>816</v>
      </c>
      <c r="E19" s="741"/>
      <c r="F19" s="741"/>
      <c r="G19" s="741"/>
      <c r="H19" s="741"/>
      <c r="I19" s="741"/>
      <c r="J19" s="746"/>
      <c r="K19" s="746"/>
      <c r="L19" s="746"/>
      <c r="M19" s="746"/>
      <c r="N19" s="746"/>
      <c r="O19" s="746"/>
      <c r="P19" s="741" t="s">
        <v>818</v>
      </c>
      <c r="Q19" s="741"/>
      <c r="R19" s="741"/>
      <c r="S19" s="741"/>
      <c r="T19" s="741"/>
      <c r="U19" s="741"/>
      <c r="V19" s="741" t="s">
        <v>65</v>
      </c>
      <c r="W19" s="741"/>
      <c r="X19" s="741"/>
      <c r="Y19" s="741"/>
      <c r="Z19" s="741"/>
      <c r="AA19" s="741"/>
      <c r="AB19" s="741"/>
      <c r="AC19" s="741"/>
      <c r="AD19" s="741" t="s">
        <v>65</v>
      </c>
      <c r="AE19" s="741"/>
      <c r="AF19" s="741"/>
      <c r="AG19" s="741"/>
      <c r="AH19" s="741"/>
      <c r="AI19" s="741"/>
      <c r="AJ19" s="741"/>
      <c r="AK19" s="741"/>
      <c r="AL19" s="741"/>
      <c r="AM19" s="741"/>
      <c r="AN19" s="741"/>
      <c r="AO19" s="741"/>
      <c r="AP19" s="746"/>
      <c r="AQ19" s="746"/>
      <c r="AR19" s="746"/>
      <c r="AS19" s="746"/>
      <c r="AT19" s="741" t="s">
        <v>771</v>
      </c>
      <c r="AU19" s="741"/>
      <c r="AV19" s="741"/>
      <c r="AW19" s="741"/>
      <c r="AX19" s="741"/>
      <c r="AY19" s="741"/>
    </row>
    <row r="20" spans="1:51" ht="30" customHeight="1">
      <c r="A20" s="745"/>
      <c r="B20" s="745"/>
      <c r="C20" s="745"/>
      <c r="D20" s="741" t="s">
        <v>817</v>
      </c>
      <c r="E20" s="741"/>
      <c r="F20" s="741"/>
      <c r="G20" s="741"/>
      <c r="H20" s="741"/>
      <c r="I20" s="741"/>
      <c r="J20" s="746"/>
      <c r="K20" s="746"/>
      <c r="L20" s="746"/>
      <c r="M20" s="746"/>
      <c r="N20" s="746"/>
      <c r="O20" s="746"/>
      <c r="P20" s="741" t="s">
        <v>819</v>
      </c>
      <c r="Q20" s="741"/>
      <c r="R20" s="741"/>
      <c r="S20" s="741"/>
      <c r="T20" s="741"/>
      <c r="U20" s="741"/>
      <c r="V20" s="741" t="s">
        <v>297</v>
      </c>
      <c r="W20" s="741"/>
      <c r="X20" s="741"/>
      <c r="Y20" s="741"/>
      <c r="Z20" s="741"/>
      <c r="AA20" s="741"/>
      <c r="AB20" s="741"/>
      <c r="AC20" s="741"/>
      <c r="AD20" s="741" t="s">
        <v>297</v>
      </c>
      <c r="AE20" s="741"/>
      <c r="AF20" s="741"/>
      <c r="AG20" s="741"/>
      <c r="AH20" s="741"/>
      <c r="AI20" s="741"/>
      <c r="AJ20" s="741"/>
      <c r="AK20" s="741"/>
      <c r="AL20" s="741"/>
      <c r="AM20" s="741"/>
      <c r="AN20" s="741"/>
      <c r="AO20" s="741"/>
      <c r="AP20" s="746"/>
      <c r="AQ20" s="746"/>
      <c r="AR20" s="746"/>
      <c r="AS20" s="746"/>
      <c r="AT20" s="741" t="s">
        <v>75</v>
      </c>
      <c r="AU20" s="741"/>
      <c r="AV20" s="741"/>
      <c r="AW20" s="741"/>
      <c r="AX20" s="741"/>
      <c r="AY20" s="741"/>
    </row>
    <row r="27" ht="15">
      <c r="S27" s="113" t="s">
        <v>601</v>
      </c>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T19:AY19"/>
    <mergeCell ref="AH11:AS11"/>
    <mergeCell ref="AT11:AU11"/>
    <mergeCell ref="A18:C20"/>
    <mergeCell ref="D18:I18"/>
    <mergeCell ref="J18:O20"/>
    <mergeCell ref="P18:U18"/>
    <mergeCell ref="V18:AC18"/>
    <mergeCell ref="AD18:AO18"/>
    <mergeCell ref="AP18:AS20"/>
    <mergeCell ref="D20:I20"/>
    <mergeCell ref="P20:U20"/>
    <mergeCell ref="V20:AC20"/>
    <mergeCell ref="AD20:AO20"/>
    <mergeCell ref="AT20:AY20"/>
    <mergeCell ref="AT18:AY18"/>
    <mergeCell ref="D19:I19"/>
    <mergeCell ref="P19:U19"/>
    <mergeCell ref="V19:AC19"/>
    <mergeCell ref="AD19:AO19"/>
  </mergeCells>
  <printOptions/>
  <pageMargins left="0.7" right="0.7" top="0.75" bottom="0.75" header="0.3" footer="0.3"/>
  <pageSetup fitToHeight="1" fitToWidth="1" horizontalDpi="600" verticalDpi="600" orientation="landscape" scale="16" r:id="rId3"/>
  <legacyDrawing r:id="rId2"/>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AY18"/>
  <sheetViews>
    <sheetView zoomScale="70" zoomScaleNormal="70" zoomScalePageLayoutView="0" workbookViewId="0" topLeftCell="A1">
      <selection activeCell="D6" sqref="D6:E8"/>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7" width="36.7109375" style="113" customWidth="1"/>
    <col min="8" max="8" width="14.7109375" style="113" customWidth="1"/>
    <col min="9" max="9" width="40.7109375" style="113" customWidth="1"/>
    <col min="10" max="10" width="32.1406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22.57421875" style="113" customWidth="1"/>
    <col min="22" max="45" width="6.7109375" style="113" customWidth="1"/>
    <col min="46" max="46" width="17.140625" style="113" customWidth="1"/>
    <col min="47" max="47" width="15.8515625" style="217" customWidth="1"/>
    <col min="48" max="49" width="48.8515625" style="113" customWidth="1"/>
    <col min="50" max="51" width="24.421875" style="113" customWidth="1"/>
    <col min="52" max="16384" width="10.8515625" style="113" customWidth="1"/>
  </cols>
  <sheetData>
    <row r="1" spans="1:51" ht="15.75" customHeight="1">
      <c r="A1" s="724" t="s">
        <v>16</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6"/>
      <c r="AX1" s="998" t="s">
        <v>423</v>
      </c>
      <c r="AY1" s="999"/>
    </row>
    <row r="2" spans="1:51" ht="15.75" customHeight="1">
      <c r="A2" s="1090" t="s">
        <v>17</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2"/>
      <c r="AX2" s="1001" t="s">
        <v>418</v>
      </c>
      <c r="AY2" s="1002"/>
    </row>
    <row r="3" spans="1:51" ht="15" customHeight="1">
      <c r="A3" s="736" t="s">
        <v>195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8"/>
      <c r="AX3" s="1001" t="s">
        <v>424</v>
      </c>
      <c r="AY3" s="1002"/>
    </row>
    <row r="4" spans="1:51" ht="15.75" customHeight="1">
      <c r="A4" s="724"/>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6"/>
      <c r="AX4" s="723" t="s">
        <v>789</v>
      </c>
      <c r="AY4" s="723"/>
    </row>
    <row r="5" spans="1:51" ht="15" customHeight="1">
      <c r="A5" s="727" t="s">
        <v>174</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9"/>
      <c r="AH5" s="752" t="s">
        <v>69</v>
      </c>
      <c r="AI5" s="753"/>
      <c r="AJ5" s="753"/>
      <c r="AK5" s="753"/>
      <c r="AL5" s="753"/>
      <c r="AM5" s="753"/>
      <c r="AN5" s="753"/>
      <c r="AO5" s="753"/>
      <c r="AP5" s="753"/>
      <c r="AQ5" s="753"/>
      <c r="AR5" s="753"/>
      <c r="AS5" s="753"/>
      <c r="AT5" s="753"/>
      <c r="AU5" s="754"/>
      <c r="AV5" s="742" t="s">
        <v>409</v>
      </c>
      <c r="AW5" s="742" t="s">
        <v>410</v>
      </c>
      <c r="AX5" s="742" t="s">
        <v>298</v>
      </c>
      <c r="AY5" s="742" t="s">
        <v>299</v>
      </c>
    </row>
    <row r="6" spans="1:51" ht="15" customHeight="1">
      <c r="A6" s="761" t="s">
        <v>71</v>
      </c>
      <c r="B6" s="761"/>
      <c r="C6" s="761"/>
      <c r="D6" s="1066">
        <v>45084</v>
      </c>
      <c r="E6" s="762"/>
      <c r="F6" s="752" t="s">
        <v>67</v>
      </c>
      <c r="G6" s="754"/>
      <c r="H6" s="1094" t="s">
        <v>70</v>
      </c>
      <c r="I6" s="1094"/>
      <c r="J6" s="121"/>
      <c r="K6" s="752"/>
      <c r="L6" s="753"/>
      <c r="M6" s="753"/>
      <c r="N6" s="753"/>
      <c r="O6" s="753"/>
      <c r="P6" s="753"/>
      <c r="Q6" s="753"/>
      <c r="R6" s="753"/>
      <c r="S6" s="753"/>
      <c r="T6" s="753"/>
      <c r="U6" s="753"/>
      <c r="V6" s="114"/>
      <c r="W6" s="114"/>
      <c r="X6" s="114"/>
      <c r="Y6" s="114"/>
      <c r="Z6" s="114"/>
      <c r="AA6" s="114"/>
      <c r="AB6" s="114"/>
      <c r="AC6" s="114"/>
      <c r="AD6" s="114"/>
      <c r="AE6" s="114"/>
      <c r="AF6" s="114"/>
      <c r="AG6" s="115"/>
      <c r="AH6" s="755"/>
      <c r="AI6" s="1093"/>
      <c r="AJ6" s="1093"/>
      <c r="AK6" s="1093"/>
      <c r="AL6" s="1093"/>
      <c r="AM6" s="1093"/>
      <c r="AN6" s="1093"/>
      <c r="AO6" s="1093"/>
      <c r="AP6" s="1093"/>
      <c r="AQ6" s="1093"/>
      <c r="AR6" s="1093"/>
      <c r="AS6" s="1093"/>
      <c r="AT6" s="1093"/>
      <c r="AU6" s="757"/>
      <c r="AV6" s="750"/>
      <c r="AW6" s="750"/>
      <c r="AX6" s="750"/>
      <c r="AY6" s="750"/>
    </row>
    <row r="7" spans="1:51" ht="15" customHeight="1">
      <c r="A7" s="761"/>
      <c r="B7" s="761"/>
      <c r="C7" s="761"/>
      <c r="D7" s="762"/>
      <c r="E7" s="762"/>
      <c r="F7" s="755"/>
      <c r="G7" s="757"/>
      <c r="H7" s="1094" t="s">
        <v>68</v>
      </c>
      <c r="I7" s="1094"/>
      <c r="J7" s="121"/>
      <c r="K7" s="755"/>
      <c r="L7" s="1093"/>
      <c r="M7" s="1093"/>
      <c r="N7" s="1093"/>
      <c r="O7" s="1093"/>
      <c r="P7" s="1093"/>
      <c r="Q7" s="1093"/>
      <c r="R7" s="1093"/>
      <c r="S7" s="1093"/>
      <c r="T7" s="1093"/>
      <c r="U7" s="1093"/>
      <c r="V7" s="231"/>
      <c r="W7" s="231"/>
      <c r="X7" s="231"/>
      <c r="Y7" s="231"/>
      <c r="Z7" s="231"/>
      <c r="AA7" s="231"/>
      <c r="AB7" s="231"/>
      <c r="AC7" s="231"/>
      <c r="AD7" s="231"/>
      <c r="AE7" s="231"/>
      <c r="AF7" s="231"/>
      <c r="AG7" s="117"/>
      <c r="AH7" s="755"/>
      <c r="AI7" s="1093"/>
      <c r="AJ7" s="1093"/>
      <c r="AK7" s="1093"/>
      <c r="AL7" s="1093"/>
      <c r="AM7" s="1093"/>
      <c r="AN7" s="1093"/>
      <c r="AO7" s="1093"/>
      <c r="AP7" s="1093"/>
      <c r="AQ7" s="1093"/>
      <c r="AR7" s="1093"/>
      <c r="AS7" s="1093"/>
      <c r="AT7" s="1093"/>
      <c r="AU7" s="757"/>
      <c r="AV7" s="750"/>
      <c r="AW7" s="750"/>
      <c r="AX7" s="750"/>
      <c r="AY7" s="750"/>
    </row>
    <row r="8" spans="1:51" ht="15" customHeight="1">
      <c r="A8" s="761"/>
      <c r="B8" s="761"/>
      <c r="C8" s="761"/>
      <c r="D8" s="762"/>
      <c r="E8" s="762"/>
      <c r="F8" s="758"/>
      <c r="G8" s="760"/>
      <c r="H8" s="1094" t="s">
        <v>69</v>
      </c>
      <c r="I8" s="1094"/>
      <c r="J8" s="121" t="s">
        <v>425</v>
      </c>
      <c r="K8" s="758"/>
      <c r="L8" s="759"/>
      <c r="M8" s="759"/>
      <c r="N8" s="759"/>
      <c r="O8" s="759"/>
      <c r="P8" s="759"/>
      <c r="Q8" s="759"/>
      <c r="R8" s="759"/>
      <c r="S8" s="759"/>
      <c r="T8" s="759"/>
      <c r="U8" s="759"/>
      <c r="V8" s="118"/>
      <c r="W8" s="118"/>
      <c r="X8" s="118"/>
      <c r="Y8" s="118"/>
      <c r="Z8" s="118"/>
      <c r="AA8" s="118"/>
      <c r="AB8" s="118"/>
      <c r="AC8" s="118"/>
      <c r="AD8" s="118"/>
      <c r="AE8" s="118"/>
      <c r="AF8" s="118"/>
      <c r="AG8" s="119"/>
      <c r="AH8" s="755"/>
      <c r="AI8" s="1093"/>
      <c r="AJ8" s="1093"/>
      <c r="AK8" s="1093"/>
      <c r="AL8" s="1093"/>
      <c r="AM8" s="1093"/>
      <c r="AN8" s="1093"/>
      <c r="AO8" s="1093"/>
      <c r="AP8" s="1093"/>
      <c r="AQ8" s="1093"/>
      <c r="AR8" s="1093"/>
      <c r="AS8" s="1093"/>
      <c r="AT8" s="1093"/>
      <c r="AU8" s="757"/>
      <c r="AV8" s="750"/>
      <c r="AW8" s="750"/>
      <c r="AX8" s="750"/>
      <c r="AY8" s="750"/>
    </row>
    <row r="9" spans="1:51" ht="15" customHeight="1">
      <c r="A9" s="730" t="s">
        <v>399</v>
      </c>
      <c r="B9" s="731"/>
      <c r="C9" s="732"/>
      <c r="D9" s="766"/>
      <c r="E9" s="767"/>
      <c r="F9" s="767"/>
      <c r="G9" s="767"/>
      <c r="H9" s="767"/>
      <c r="I9" s="767"/>
      <c r="J9" s="767"/>
      <c r="K9" s="768"/>
      <c r="L9" s="768"/>
      <c r="M9" s="768"/>
      <c r="N9" s="768"/>
      <c r="O9" s="768"/>
      <c r="P9" s="768"/>
      <c r="Q9" s="768"/>
      <c r="R9" s="768"/>
      <c r="S9" s="768"/>
      <c r="T9" s="768"/>
      <c r="U9" s="768"/>
      <c r="V9" s="768"/>
      <c r="W9" s="768"/>
      <c r="X9" s="768"/>
      <c r="Y9" s="768"/>
      <c r="Z9" s="768"/>
      <c r="AA9" s="768"/>
      <c r="AB9" s="768"/>
      <c r="AC9" s="768"/>
      <c r="AD9" s="768"/>
      <c r="AE9" s="768"/>
      <c r="AF9" s="768"/>
      <c r="AG9" s="769"/>
      <c r="AH9" s="755"/>
      <c r="AI9" s="1093"/>
      <c r="AJ9" s="1093"/>
      <c r="AK9" s="1093"/>
      <c r="AL9" s="1093"/>
      <c r="AM9" s="1093"/>
      <c r="AN9" s="1093"/>
      <c r="AO9" s="1093"/>
      <c r="AP9" s="1093"/>
      <c r="AQ9" s="1093"/>
      <c r="AR9" s="1093"/>
      <c r="AS9" s="1093"/>
      <c r="AT9" s="1093"/>
      <c r="AU9" s="757"/>
      <c r="AV9" s="750"/>
      <c r="AW9" s="750"/>
      <c r="AX9" s="750"/>
      <c r="AY9" s="750"/>
    </row>
    <row r="10" spans="1:51" ht="15" customHeight="1">
      <c r="A10" s="763" t="s">
        <v>287</v>
      </c>
      <c r="B10" s="764"/>
      <c r="C10" s="765"/>
      <c r="D10" s="770" t="s">
        <v>500</v>
      </c>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9"/>
      <c r="AH10" s="758"/>
      <c r="AI10" s="759"/>
      <c r="AJ10" s="759"/>
      <c r="AK10" s="759"/>
      <c r="AL10" s="759"/>
      <c r="AM10" s="759"/>
      <c r="AN10" s="759"/>
      <c r="AO10" s="759"/>
      <c r="AP10" s="759"/>
      <c r="AQ10" s="759"/>
      <c r="AR10" s="759"/>
      <c r="AS10" s="759"/>
      <c r="AT10" s="759"/>
      <c r="AU10" s="760"/>
      <c r="AV10" s="750"/>
      <c r="AW10" s="750"/>
      <c r="AX10" s="750"/>
      <c r="AY10" s="750"/>
    </row>
    <row r="11" spans="1:51" ht="39.75" customHeight="1">
      <c r="A11" s="739" t="s">
        <v>168</v>
      </c>
      <c r="B11" s="744"/>
      <c r="C11" s="744"/>
      <c r="D11" s="744"/>
      <c r="E11" s="744"/>
      <c r="F11" s="740"/>
      <c r="G11" s="739" t="s">
        <v>278</v>
      </c>
      <c r="H11" s="740"/>
      <c r="I11" s="742" t="s">
        <v>179</v>
      </c>
      <c r="J11" s="742" t="s">
        <v>279</v>
      </c>
      <c r="K11" s="742" t="s">
        <v>323</v>
      </c>
      <c r="L11" s="742" t="s">
        <v>363</v>
      </c>
      <c r="M11" s="742" t="s">
        <v>167</v>
      </c>
      <c r="N11" s="742" t="s">
        <v>182</v>
      </c>
      <c r="O11" s="739" t="s">
        <v>284</v>
      </c>
      <c r="P11" s="744"/>
      <c r="Q11" s="744"/>
      <c r="R11" s="744"/>
      <c r="S11" s="740"/>
      <c r="T11" s="742" t="s">
        <v>173</v>
      </c>
      <c r="U11" s="742" t="s">
        <v>285</v>
      </c>
      <c r="V11" s="727" t="s">
        <v>370</v>
      </c>
      <c r="W11" s="728"/>
      <c r="X11" s="728"/>
      <c r="Y11" s="728"/>
      <c r="Z11" s="728"/>
      <c r="AA11" s="728"/>
      <c r="AB11" s="728"/>
      <c r="AC11" s="728"/>
      <c r="AD11" s="728"/>
      <c r="AE11" s="728"/>
      <c r="AF11" s="728"/>
      <c r="AG11" s="729"/>
      <c r="AH11" s="727" t="s">
        <v>87</v>
      </c>
      <c r="AI11" s="728"/>
      <c r="AJ11" s="728"/>
      <c r="AK11" s="728"/>
      <c r="AL11" s="728"/>
      <c r="AM11" s="728"/>
      <c r="AN11" s="728"/>
      <c r="AO11" s="728"/>
      <c r="AP11" s="728"/>
      <c r="AQ11" s="728"/>
      <c r="AR11" s="728"/>
      <c r="AS11" s="729"/>
      <c r="AT11" s="739" t="s">
        <v>8</v>
      </c>
      <c r="AU11" s="740"/>
      <c r="AV11" s="750"/>
      <c r="AW11" s="750"/>
      <c r="AX11" s="750"/>
      <c r="AY11" s="750"/>
    </row>
    <row r="12" spans="1:51" ht="42.75">
      <c r="A12" s="120" t="s">
        <v>169</v>
      </c>
      <c r="B12" s="120" t="s">
        <v>170</v>
      </c>
      <c r="C12" s="120" t="s">
        <v>171</v>
      </c>
      <c r="D12" s="120" t="s">
        <v>178</v>
      </c>
      <c r="E12" s="120" t="s">
        <v>185</v>
      </c>
      <c r="F12" s="120" t="s">
        <v>186</v>
      </c>
      <c r="G12" s="120" t="s">
        <v>277</v>
      </c>
      <c r="H12" s="120" t="s">
        <v>184</v>
      </c>
      <c r="I12" s="743"/>
      <c r="J12" s="743"/>
      <c r="K12" s="743"/>
      <c r="L12" s="743"/>
      <c r="M12" s="743"/>
      <c r="N12" s="743"/>
      <c r="O12" s="120">
        <v>2020</v>
      </c>
      <c r="P12" s="120">
        <v>2021</v>
      </c>
      <c r="Q12" s="120">
        <v>2022</v>
      </c>
      <c r="R12" s="120">
        <v>2023</v>
      </c>
      <c r="S12" s="120">
        <v>2024</v>
      </c>
      <c r="T12" s="743"/>
      <c r="U12" s="743"/>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43"/>
      <c r="AW12" s="743"/>
      <c r="AX12" s="743"/>
      <c r="AY12" s="743"/>
    </row>
    <row r="13" spans="1:51" ht="102.75" customHeight="1">
      <c r="A13" s="121"/>
      <c r="B13" s="121"/>
      <c r="C13" s="121"/>
      <c r="D13" s="121"/>
      <c r="E13" s="121" t="s">
        <v>425</v>
      </c>
      <c r="F13" s="121"/>
      <c r="G13" s="121" t="s">
        <v>519</v>
      </c>
      <c r="H13" s="121"/>
      <c r="I13" s="294" t="s">
        <v>520</v>
      </c>
      <c r="J13" s="294" t="s">
        <v>521</v>
      </c>
      <c r="K13" s="122" t="s">
        <v>430</v>
      </c>
      <c r="L13" s="122">
        <v>140</v>
      </c>
      <c r="M13" s="122" t="s">
        <v>523</v>
      </c>
      <c r="N13" s="122" t="s">
        <v>524</v>
      </c>
      <c r="O13" s="123"/>
      <c r="P13" s="123"/>
      <c r="Q13" s="123"/>
      <c r="R13" s="121">
        <v>50</v>
      </c>
      <c r="S13" s="123"/>
      <c r="T13" s="123" t="s">
        <v>455</v>
      </c>
      <c r="U13" s="122" t="s">
        <v>525</v>
      </c>
      <c r="V13" s="124"/>
      <c r="W13" s="124"/>
      <c r="X13" s="124"/>
      <c r="Y13" s="124"/>
      <c r="Z13" s="124"/>
      <c r="AA13" s="121">
        <v>25</v>
      </c>
      <c r="AB13" s="121"/>
      <c r="AC13" s="121"/>
      <c r="AD13" s="121"/>
      <c r="AE13" s="121"/>
      <c r="AF13" s="121"/>
      <c r="AG13" s="121">
        <v>25</v>
      </c>
      <c r="AH13" s="124"/>
      <c r="AI13" s="124"/>
      <c r="AJ13" s="124"/>
      <c r="AK13" s="124"/>
      <c r="AL13" s="124"/>
      <c r="AM13" s="124"/>
      <c r="AN13" s="124"/>
      <c r="AO13" s="124"/>
      <c r="AP13" s="124"/>
      <c r="AQ13" s="124"/>
      <c r="AR13" s="124"/>
      <c r="AS13" s="124"/>
      <c r="AT13" s="124">
        <v>0</v>
      </c>
      <c r="AU13" s="127">
        <f>+AT13/R13</f>
        <v>0</v>
      </c>
      <c r="AV13" s="412"/>
      <c r="AW13" s="412"/>
      <c r="AX13" s="479"/>
      <c r="AY13" s="480"/>
    </row>
    <row r="14" spans="1:51" ht="151.5" customHeight="1">
      <c r="A14" s="121"/>
      <c r="B14" s="121"/>
      <c r="C14" s="121"/>
      <c r="D14" s="121"/>
      <c r="E14" s="121" t="s">
        <v>425</v>
      </c>
      <c r="F14" s="121"/>
      <c r="G14" s="121" t="s">
        <v>519</v>
      </c>
      <c r="H14" s="121"/>
      <c r="I14" s="294" t="s">
        <v>526</v>
      </c>
      <c r="J14" s="294" t="s">
        <v>527</v>
      </c>
      <c r="K14" s="122" t="s">
        <v>430</v>
      </c>
      <c r="L14" s="121">
        <v>30</v>
      </c>
      <c r="M14" s="121" t="s">
        <v>528</v>
      </c>
      <c r="N14" s="122" t="s">
        <v>529</v>
      </c>
      <c r="O14" s="124"/>
      <c r="P14" s="124"/>
      <c r="Q14" s="124"/>
      <c r="R14" s="121">
        <v>20</v>
      </c>
      <c r="S14" s="124"/>
      <c r="T14" s="121" t="s">
        <v>460</v>
      </c>
      <c r="U14" s="122" t="s">
        <v>530</v>
      </c>
      <c r="V14" s="124"/>
      <c r="W14" s="121">
        <v>2</v>
      </c>
      <c r="X14" s="121">
        <v>2</v>
      </c>
      <c r="Y14" s="121">
        <v>2</v>
      </c>
      <c r="Z14" s="121">
        <v>2</v>
      </c>
      <c r="AA14" s="121">
        <v>2</v>
      </c>
      <c r="AB14" s="121">
        <v>2</v>
      </c>
      <c r="AC14" s="121">
        <v>2</v>
      </c>
      <c r="AD14" s="121">
        <v>2</v>
      </c>
      <c r="AE14" s="121">
        <v>2</v>
      </c>
      <c r="AF14" s="121">
        <v>2</v>
      </c>
      <c r="AG14" s="124"/>
      <c r="AH14" s="124"/>
      <c r="AI14" s="124">
        <v>2</v>
      </c>
      <c r="AJ14" s="124">
        <v>2</v>
      </c>
      <c r="AK14" s="124">
        <v>2</v>
      </c>
      <c r="AL14" s="124"/>
      <c r="AM14" s="124"/>
      <c r="AN14" s="124"/>
      <c r="AO14" s="124"/>
      <c r="AP14" s="124"/>
      <c r="AQ14" s="124"/>
      <c r="AR14" s="124"/>
      <c r="AS14" s="124"/>
      <c r="AT14" s="124">
        <f>SUM(AH14:AS14)</f>
        <v>6</v>
      </c>
      <c r="AU14" s="127">
        <f>+AT14/R14</f>
        <v>0.3</v>
      </c>
      <c r="AV14" s="412"/>
      <c r="AW14" s="412"/>
      <c r="AX14" s="234"/>
      <c r="AY14" s="234"/>
    </row>
    <row r="15" spans="1:51" ht="102.75" customHeight="1">
      <c r="A15" s="121"/>
      <c r="B15" s="121"/>
      <c r="C15" s="121"/>
      <c r="D15" s="121"/>
      <c r="E15" s="121" t="s">
        <v>425</v>
      </c>
      <c r="F15" s="121"/>
      <c r="G15" s="121" t="s">
        <v>519</v>
      </c>
      <c r="H15" s="121"/>
      <c r="I15" s="294" t="s">
        <v>531</v>
      </c>
      <c r="J15" s="294" t="s">
        <v>532</v>
      </c>
      <c r="K15" s="122" t="s">
        <v>430</v>
      </c>
      <c r="L15" s="121">
        <v>2</v>
      </c>
      <c r="M15" s="124" t="s">
        <v>533</v>
      </c>
      <c r="N15" s="122" t="s">
        <v>465</v>
      </c>
      <c r="O15" s="124"/>
      <c r="P15" s="124"/>
      <c r="Q15" s="124"/>
      <c r="R15" s="121">
        <v>2</v>
      </c>
      <c r="S15" s="124"/>
      <c r="T15" s="122" t="s">
        <v>770</v>
      </c>
      <c r="U15" s="121" t="s">
        <v>465</v>
      </c>
      <c r="V15" s="124"/>
      <c r="W15" s="124"/>
      <c r="X15" s="124"/>
      <c r="Y15" s="124"/>
      <c r="Z15" s="124"/>
      <c r="AA15" s="121">
        <v>1</v>
      </c>
      <c r="AB15" s="121"/>
      <c r="AC15" s="121"/>
      <c r="AD15" s="121"/>
      <c r="AE15" s="121"/>
      <c r="AF15" s="121">
        <v>1</v>
      </c>
      <c r="AG15" s="124"/>
      <c r="AH15" s="124"/>
      <c r="AI15" s="124"/>
      <c r="AJ15" s="124"/>
      <c r="AK15" s="124"/>
      <c r="AL15" s="124"/>
      <c r="AM15" s="124"/>
      <c r="AN15" s="124"/>
      <c r="AO15" s="124"/>
      <c r="AP15" s="124"/>
      <c r="AQ15" s="124"/>
      <c r="AR15" s="124"/>
      <c r="AS15" s="124"/>
      <c r="AT15" s="124">
        <f>SUM(AH15:AS15)</f>
        <v>0</v>
      </c>
      <c r="AU15" s="127">
        <f>+AT15/R15</f>
        <v>0</v>
      </c>
      <c r="AV15" s="412"/>
      <c r="AW15" s="412"/>
      <c r="AX15" s="479"/>
      <c r="AY15" s="480"/>
    </row>
    <row r="16" spans="1:51" ht="54" customHeight="1">
      <c r="A16" s="745" t="s">
        <v>64</v>
      </c>
      <c r="B16" s="745"/>
      <c r="C16" s="745"/>
      <c r="D16" s="741" t="s">
        <v>66</v>
      </c>
      <c r="E16" s="741"/>
      <c r="F16" s="741"/>
      <c r="G16" s="741"/>
      <c r="H16" s="741"/>
      <c r="I16" s="741"/>
      <c r="J16" s="746" t="s">
        <v>300</v>
      </c>
      <c r="K16" s="746"/>
      <c r="L16" s="746"/>
      <c r="M16" s="746"/>
      <c r="N16" s="746"/>
      <c r="O16" s="746"/>
      <c r="P16" s="741" t="s">
        <v>66</v>
      </c>
      <c r="Q16" s="741"/>
      <c r="R16" s="741"/>
      <c r="S16" s="741"/>
      <c r="T16" s="741"/>
      <c r="U16" s="741"/>
      <c r="V16" s="741" t="s">
        <v>66</v>
      </c>
      <c r="W16" s="741"/>
      <c r="X16" s="741"/>
      <c r="Y16" s="741"/>
      <c r="Z16" s="741"/>
      <c r="AA16" s="741"/>
      <c r="AB16" s="741"/>
      <c r="AC16" s="741"/>
      <c r="AD16" s="741" t="s">
        <v>66</v>
      </c>
      <c r="AE16" s="741"/>
      <c r="AF16" s="741"/>
      <c r="AG16" s="741"/>
      <c r="AH16" s="741"/>
      <c r="AI16" s="741"/>
      <c r="AJ16" s="741"/>
      <c r="AK16" s="741"/>
      <c r="AL16" s="741"/>
      <c r="AM16" s="741"/>
      <c r="AN16" s="741"/>
      <c r="AO16" s="741"/>
      <c r="AP16" s="746" t="s">
        <v>318</v>
      </c>
      <c r="AQ16" s="746"/>
      <c r="AR16" s="746"/>
      <c r="AS16" s="746"/>
      <c r="AT16" s="741" t="s">
        <v>13</v>
      </c>
      <c r="AU16" s="741"/>
      <c r="AV16" s="741"/>
      <c r="AW16" s="741"/>
      <c r="AX16" s="741"/>
      <c r="AY16" s="741"/>
    </row>
    <row r="17" spans="1:51" ht="30" customHeight="1">
      <c r="A17" s="745"/>
      <c r="B17" s="745"/>
      <c r="C17" s="745"/>
      <c r="D17" s="741" t="s">
        <v>802</v>
      </c>
      <c r="E17" s="741"/>
      <c r="F17" s="741"/>
      <c r="G17" s="741"/>
      <c r="H17" s="741"/>
      <c r="I17" s="741"/>
      <c r="J17" s="746"/>
      <c r="K17" s="746"/>
      <c r="L17" s="746"/>
      <c r="M17" s="746"/>
      <c r="N17" s="746"/>
      <c r="O17" s="746"/>
      <c r="P17" s="741" t="s">
        <v>802</v>
      </c>
      <c r="Q17" s="741"/>
      <c r="R17" s="741"/>
      <c r="S17" s="741"/>
      <c r="T17" s="741"/>
      <c r="U17" s="741"/>
      <c r="V17" s="741" t="s">
        <v>65</v>
      </c>
      <c r="W17" s="741"/>
      <c r="X17" s="741"/>
      <c r="Y17" s="741"/>
      <c r="Z17" s="741"/>
      <c r="AA17" s="741"/>
      <c r="AB17" s="741"/>
      <c r="AC17" s="741"/>
      <c r="AD17" s="741" t="s">
        <v>65</v>
      </c>
      <c r="AE17" s="741"/>
      <c r="AF17" s="741"/>
      <c r="AG17" s="741"/>
      <c r="AH17" s="741"/>
      <c r="AI17" s="741"/>
      <c r="AJ17" s="741"/>
      <c r="AK17" s="741"/>
      <c r="AL17" s="741"/>
      <c r="AM17" s="741"/>
      <c r="AN17" s="741"/>
      <c r="AO17" s="741"/>
      <c r="AP17" s="746"/>
      <c r="AQ17" s="746"/>
      <c r="AR17" s="746"/>
      <c r="AS17" s="746"/>
      <c r="AT17" s="741" t="s">
        <v>771</v>
      </c>
      <c r="AU17" s="741"/>
      <c r="AV17" s="741"/>
      <c r="AW17" s="741"/>
      <c r="AX17" s="741"/>
      <c r="AY17" s="741"/>
    </row>
    <row r="18" spans="1:51" ht="30" customHeight="1">
      <c r="A18" s="745"/>
      <c r="B18" s="745"/>
      <c r="C18" s="745"/>
      <c r="D18" s="741" t="s">
        <v>803</v>
      </c>
      <c r="E18" s="741"/>
      <c r="F18" s="741"/>
      <c r="G18" s="741"/>
      <c r="H18" s="741"/>
      <c r="I18" s="741"/>
      <c r="J18" s="746"/>
      <c r="K18" s="746"/>
      <c r="L18" s="746"/>
      <c r="M18" s="746"/>
      <c r="N18" s="746"/>
      <c r="O18" s="746"/>
      <c r="P18" s="741" t="s">
        <v>803</v>
      </c>
      <c r="Q18" s="741"/>
      <c r="R18" s="741"/>
      <c r="S18" s="741"/>
      <c r="T18" s="741"/>
      <c r="U18" s="741"/>
      <c r="V18" s="741" t="s">
        <v>297</v>
      </c>
      <c r="W18" s="741"/>
      <c r="X18" s="741"/>
      <c r="Y18" s="741"/>
      <c r="Z18" s="741"/>
      <c r="AA18" s="741"/>
      <c r="AB18" s="741"/>
      <c r="AC18" s="741"/>
      <c r="AD18" s="741" t="s">
        <v>297</v>
      </c>
      <c r="AE18" s="741"/>
      <c r="AF18" s="741"/>
      <c r="AG18" s="741"/>
      <c r="AH18" s="741"/>
      <c r="AI18" s="741"/>
      <c r="AJ18" s="741"/>
      <c r="AK18" s="741"/>
      <c r="AL18" s="741"/>
      <c r="AM18" s="741"/>
      <c r="AN18" s="741"/>
      <c r="AO18" s="741"/>
      <c r="AP18" s="746"/>
      <c r="AQ18" s="746"/>
      <c r="AR18" s="746"/>
      <c r="AS18" s="746"/>
      <c r="AT18" s="741" t="s">
        <v>75</v>
      </c>
      <c r="AU18" s="741"/>
      <c r="AV18" s="741"/>
      <c r="AW18" s="741"/>
      <c r="AX18" s="741"/>
      <c r="AY18" s="741"/>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16:C18"/>
    <mergeCell ref="D16:I16"/>
    <mergeCell ref="J16:O18"/>
    <mergeCell ref="P16:U16"/>
    <mergeCell ref="V16:AC16"/>
    <mergeCell ref="AD16:AO16"/>
    <mergeCell ref="D18:I18"/>
    <mergeCell ref="AP16:AS18"/>
    <mergeCell ref="AT18:AY18"/>
    <mergeCell ref="AT16:AY16"/>
    <mergeCell ref="D17:I17"/>
    <mergeCell ref="P17:U17"/>
    <mergeCell ref="V17:AC17"/>
    <mergeCell ref="AD17:AO17"/>
    <mergeCell ref="AT17:AY17"/>
    <mergeCell ref="P18:U18"/>
    <mergeCell ref="V18:AC18"/>
    <mergeCell ref="AD18:AO18"/>
  </mergeCells>
  <printOptions/>
  <pageMargins left="0.7" right="0.7" top="0.75" bottom="0.75" header="0.3" footer="0.3"/>
  <pageSetup fitToHeight="1" fitToWidth="1" horizontalDpi="600" verticalDpi="600" orientation="landscape" scale="17" r:id="rId3"/>
  <legacyDrawing r:id="rId2"/>
</worksheet>
</file>

<file path=xl/worksheets/sheet22.xml><?xml version="1.0" encoding="utf-8"?>
<worksheet xmlns="http://schemas.openxmlformats.org/spreadsheetml/2006/main" xmlns:r="http://schemas.openxmlformats.org/officeDocument/2006/relationships">
  <sheetPr>
    <tabColor theme="5" tint="-0.24997000396251678"/>
    <pageSetUpPr fitToPage="1"/>
  </sheetPr>
  <dimension ref="A1:AY23"/>
  <sheetViews>
    <sheetView zoomScale="57" zoomScaleNormal="57" zoomScalePageLayoutView="0" workbookViewId="0" topLeftCell="A1">
      <selection activeCell="D6" sqref="D6:E8"/>
    </sheetView>
  </sheetViews>
  <sheetFormatPr defaultColWidth="11.421875" defaultRowHeight="15"/>
  <cols>
    <col min="7" max="8" width="17.421875" style="0" customWidth="1"/>
    <col min="9" max="10" width="28.28125" style="0" customWidth="1"/>
    <col min="14" max="14" width="26.28125" style="0" customWidth="1"/>
    <col min="21" max="21" width="28.00390625" style="0" customWidth="1"/>
    <col min="22" max="47" width="8.8515625" style="0" customWidth="1"/>
    <col min="48" max="48" width="27.00390625" style="0" customWidth="1"/>
    <col min="49" max="49" width="37.00390625" style="0" customWidth="1"/>
    <col min="50" max="51" width="27.00390625" style="0" customWidth="1"/>
  </cols>
  <sheetData>
    <row r="1" spans="1:51" ht="15">
      <c r="A1" s="724" t="s">
        <v>16</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6"/>
      <c r="AX1" s="998" t="s">
        <v>423</v>
      </c>
      <c r="AY1" s="999"/>
    </row>
    <row r="2" spans="1:51" ht="15">
      <c r="A2" s="1090" t="s">
        <v>17</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2"/>
      <c r="AX2" s="1001" t="s">
        <v>418</v>
      </c>
      <c r="AY2" s="1002"/>
    </row>
    <row r="3" spans="1:51" ht="15">
      <c r="A3" s="736" t="s">
        <v>195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8"/>
      <c r="AX3" s="1001" t="s">
        <v>424</v>
      </c>
      <c r="AY3" s="1002"/>
    </row>
    <row r="4" spans="1:51" ht="15">
      <c r="A4" s="724"/>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6"/>
      <c r="AX4" s="723" t="s">
        <v>790</v>
      </c>
      <c r="AY4" s="723"/>
    </row>
    <row r="5" spans="1:51" ht="15">
      <c r="A5" s="727" t="s">
        <v>174</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9"/>
      <c r="AH5" s="752" t="s">
        <v>69</v>
      </c>
      <c r="AI5" s="753"/>
      <c r="AJ5" s="753"/>
      <c r="AK5" s="753"/>
      <c r="AL5" s="753"/>
      <c r="AM5" s="753"/>
      <c r="AN5" s="753"/>
      <c r="AO5" s="753"/>
      <c r="AP5" s="753"/>
      <c r="AQ5" s="753"/>
      <c r="AR5" s="753"/>
      <c r="AS5" s="753"/>
      <c r="AT5" s="753"/>
      <c r="AU5" s="754"/>
      <c r="AV5" s="742" t="s">
        <v>409</v>
      </c>
      <c r="AW5" s="742" t="s">
        <v>410</v>
      </c>
      <c r="AX5" s="742" t="s">
        <v>298</v>
      </c>
      <c r="AY5" s="742" t="s">
        <v>299</v>
      </c>
    </row>
    <row r="6" spans="1:51" ht="15">
      <c r="A6" s="761" t="s">
        <v>71</v>
      </c>
      <c r="B6" s="761"/>
      <c r="C6" s="761"/>
      <c r="D6" s="1066">
        <v>45084</v>
      </c>
      <c r="E6" s="762"/>
      <c r="F6" s="752" t="s">
        <v>67</v>
      </c>
      <c r="G6" s="754"/>
      <c r="H6" s="1094" t="s">
        <v>70</v>
      </c>
      <c r="I6" s="1094"/>
      <c r="J6" s="121"/>
      <c r="K6" s="752"/>
      <c r="L6" s="753"/>
      <c r="M6" s="753"/>
      <c r="N6" s="753"/>
      <c r="O6" s="753"/>
      <c r="P6" s="753"/>
      <c r="Q6" s="753"/>
      <c r="R6" s="753"/>
      <c r="S6" s="753"/>
      <c r="T6" s="753"/>
      <c r="U6" s="753"/>
      <c r="V6" s="114"/>
      <c r="W6" s="114"/>
      <c r="X6" s="114"/>
      <c r="Y6" s="114"/>
      <c r="Z6" s="114"/>
      <c r="AA6" s="114"/>
      <c r="AB6" s="114"/>
      <c r="AC6" s="114"/>
      <c r="AD6" s="114"/>
      <c r="AE6" s="114"/>
      <c r="AF6" s="114"/>
      <c r="AG6" s="115"/>
      <c r="AH6" s="755"/>
      <c r="AI6" s="1093"/>
      <c r="AJ6" s="1093"/>
      <c r="AK6" s="1093"/>
      <c r="AL6" s="1093"/>
      <c r="AM6" s="1093"/>
      <c r="AN6" s="1093"/>
      <c r="AO6" s="1093"/>
      <c r="AP6" s="1093"/>
      <c r="AQ6" s="1093"/>
      <c r="AR6" s="1093"/>
      <c r="AS6" s="1093"/>
      <c r="AT6" s="1093"/>
      <c r="AU6" s="757"/>
      <c r="AV6" s="750"/>
      <c r="AW6" s="750"/>
      <c r="AX6" s="750"/>
      <c r="AY6" s="750"/>
    </row>
    <row r="7" spans="1:51" ht="15">
      <c r="A7" s="761"/>
      <c r="B7" s="761"/>
      <c r="C7" s="761"/>
      <c r="D7" s="762"/>
      <c r="E7" s="762"/>
      <c r="F7" s="755"/>
      <c r="G7" s="757"/>
      <c r="H7" s="1094" t="s">
        <v>68</v>
      </c>
      <c r="I7" s="1094"/>
      <c r="J7" s="121"/>
      <c r="K7" s="755"/>
      <c r="L7" s="1093"/>
      <c r="M7" s="1093"/>
      <c r="N7" s="1093"/>
      <c r="O7" s="1093"/>
      <c r="P7" s="1093"/>
      <c r="Q7" s="1093"/>
      <c r="R7" s="1093"/>
      <c r="S7" s="1093"/>
      <c r="T7" s="1093"/>
      <c r="U7" s="1093"/>
      <c r="V7" s="231"/>
      <c r="W7" s="231"/>
      <c r="X7" s="231"/>
      <c r="Y7" s="231"/>
      <c r="Z7" s="231"/>
      <c r="AA7" s="231"/>
      <c r="AB7" s="231"/>
      <c r="AC7" s="231"/>
      <c r="AD7" s="231"/>
      <c r="AE7" s="231"/>
      <c r="AF7" s="231"/>
      <c r="AG7" s="117"/>
      <c r="AH7" s="755"/>
      <c r="AI7" s="1093"/>
      <c r="AJ7" s="1093"/>
      <c r="AK7" s="1093"/>
      <c r="AL7" s="1093"/>
      <c r="AM7" s="1093"/>
      <c r="AN7" s="1093"/>
      <c r="AO7" s="1093"/>
      <c r="AP7" s="1093"/>
      <c r="AQ7" s="1093"/>
      <c r="AR7" s="1093"/>
      <c r="AS7" s="1093"/>
      <c r="AT7" s="1093"/>
      <c r="AU7" s="757"/>
      <c r="AV7" s="750"/>
      <c r="AW7" s="750"/>
      <c r="AX7" s="750"/>
      <c r="AY7" s="750"/>
    </row>
    <row r="8" spans="1:51" ht="15">
      <c r="A8" s="761"/>
      <c r="B8" s="761"/>
      <c r="C8" s="761"/>
      <c r="D8" s="762"/>
      <c r="E8" s="762"/>
      <c r="F8" s="758"/>
      <c r="G8" s="760"/>
      <c r="H8" s="1094" t="s">
        <v>69</v>
      </c>
      <c r="I8" s="1094"/>
      <c r="J8" s="121" t="s">
        <v>425</v>
      </c>
      <c r="K8" s="758"/>
      <c r="L8" s="759"/>
      <c r="M8" s="759"/>
      <c r="N8" s="759"/>
      <c r="O8" s="759"/>
      <c r="P8" s="759"/>
      <c r="Q8" s="759"/>
      <c r="R8" s="759"/>
      <c r="S8" s="759"/>
      <c r="T8" s="759"/>
      <c r="U8" s="759"/>
      <c r="V8" s="118"/>
      <c r="W8" s="118"/>
      <c r="X8" s="118"/>
      <c r="Y8" s="118"/>
      <c r="Z8" s="118"/>
      <c r="AA8" s="118"/>
      <c r="AB8" s="118"/>
      <c r="AC8" s="118"/>
      <c r="AD8" s="118"/>
      <c r="AE8" s="118"/>
      <c r="AF8" s="118"/>
      <c r="AG8" s="119"/>
      <c r="AH8" s="755"/>
      <c r="AI8" s="1093"/>
      <c r="AJ8" s="1093"/>
      <c r="AK8" s="1093"/>
      <c r="AL8" s="1093"/>
      <c r="AM8" s="1093"/>
      <c r="AN8" s="1093"/>
      <c r="AO8" s="1093"/>
      <c r="AP8" s="1093"/>
      <c r="AQ8" s="1093"/>
      <c r="AR8" s="1093"/>
      <c r="AS8" s="1093"/>
      <c r="AT8" s="1093"/>
      <c r="AU8" s="757"/>
      <c r="AV8" s="750"/>
      <c r="AW8" s="750"/>
      <c r="AX8" s="750"/>
      <c r="AY8" s="750"/>
    </row>
    <row r="9" spans="1:51" ht="15">
      <c r="A9" s="730" t="s">
        <v>399</v>
      </c>
      <c r="B9" s="731"/>
      <c r="C9" s="732"/>
      <c r="D9" s="766"/>
      <c r="E9" s="767"/>
      <c r="F9" s="767"/>
      <c r="G9" s="767"/>
      <c r="H9" s="767"/>
      <c r="I9" s="767"/>
      <c r="J9" s="767"/>
      <c r="K9" s="768"/>
      <c r="L9" s="768"/>
      <c r="M9" s="768"/>
      <c r="N9" s="768"/>
      <c r="O9" s="768"/>
      <c r="P9" s="768"/>
      <c r="Q9" s="768"/>
      <c r="R9" s="768"/>
      <c r="S9" s="768"/>
      <c r="T9" s="768"/>
      <c r="U9" s="768"/>
      <c r="V9" s="768"/>
      <c r="W9" s="768"/>
      <c r="X9" s="768"/>
      <c r="Y9" s="768"/>
      <c r="Z9" s="768"/>
      <c r="AA9" s="768"/>
      <c r="AB9" s="768"/>
      <c r="AC9" s="768"/>
      <c r="AD9" s="768"/>
      <c r="AE9" s="768"/>
      <c r="AF9" s="768"/>
      <c r="AG9" s="769"/>
      <c r="AH9" s="755"/>
      <c r="AI9" s="1093"/>
      <c r="AJ9" s="1093"/>
      <c r="AK9" s="1093"/>
      <c r="AL9" s="1093"/>
      <c r="AM9" s="1093"/>
      <c r="AN9" s="1093"/>
      <c r="AO9" s="1093"/>
      <c r="AP9" s="1093"/>
      <c r="AQ9" s="1093"/>
      <c r="AR9" s="1093"/>
      <c r="AS9" s="1093"/>
      <c r="AT9" s="1093"/>
      <c r="AU9" s="757"/>
      <c r="AV9" s="750"/>
      <c r="AW9" s="750"/>
      <c r="AX9" s="750"/>
      <c r="AY9" s="750"/>
    </row>
    <row r="10" spans="1:51" ht="15">
      <c r="A10" s="763" t="s">
        <v>287</v>
      </c>
      <c r="B10" s="764"/>
      <c r="C10" s="765"/>
      <c r="D10" s="770" t="s">
        <v>500</v>
      </c>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9"/>
      <c r="AH10" s="758"/>
      <c r="AI10" s="759"/>
      <c r="AJ10" s="759"/>
      <c r="AK10" s="759"/>
      <c r="AL10" s="759"/>
      <c r="AM10" s="759"/>
      <c r="AN10" s="759"/>
      <c r="AO10" s="759"/>
      <c r="AP10" s="759"/>
      <c r="AQ10" s="759"/>
      <c r="AR10" s="759"/>
      <c r="AS10" s="759"/>
      <c r="AT10" s="759"/>
      <c r="AU10" s="760"/>
      <c r="AV10" s="750"/>
      <c r="AW10" s="750"/>
      <c r="AX10" s="750"/>
      <c r="AY10" s="750"/>
    </row>
    <row r="11" spans="1:51" ht="15">
      <c r="A11" s="739" t="s">
        <v>168</v>
      </c>
      <c r="B11" s="744"/>
      <c r="C11" s="744"/>
      <c r="D11" s="744"/>
      <c r="E11" s="744"/>
      <c r="F11" s="740"/>
      <c r="G11" s="739" t="s">
        <v>278</v>
      </c>
      <c r="H11" s="740"/>
      <c r="I11" s="742" t="s">
        <v>179</v>
      </c>
      <c r="J11" s="742" t="s">
        <v>279</v>
      </c>
      <c r="K11" s="742" t="s">
        <v>323</v>
      </c>
      <c r="L11" s="742" t="s">
        <v>363</v>
      </c>
      <c r="M11" s="742" t="s">
        <v>167</v>
      </c>
      <c r="N11" s="742" t="s">
        <v>182</v>
      </c>
      <c r="O11" s="739" t="s">
        <v>284</v>
      </c>
      <c r="P11" s="744"/>
      <c r="Q11" s="744"/>
      <c r="R11" s="744"/>
      <c r="S11" s="740"/>
      <c r="T11" s="742" t="s">
        <v>173</v>
      </c>
      <c r="U11" s="742" t="s">
        <v>285</v>
      </c>
      <c r="V11" s="727" t="s">
        <v>370</v>
      </c>
      <c r="W11" s="728"/>
      <c r="X11" s="728"/>
      <c r="Y11" s="728"/>
      <c r="Z11" s="728"/>
      <c r="AA11" s="728"/>
      <c r="AB11" s="728"/>
      <c r="AC11" s="728"/>
      <c r="AD11" s="728"/>
      <c r="AE11" s="728"/>
      <c r="AF11" s="728"/>
      <c r="AG11" s="729"/>
      <c r="AH11" s="727" t="s">
        <v>87</v>
      </c>
      <c r="AI11" s="728"/>
      <c r="AJ11" s="728"/>
      <c r="AK11" s="728"/>
      <c r="AL11" s="728"/>
      <c r="AM11" s="728"/>
      <c r="AN11" s="728"/>
      <c r="AO11" s="728"/>
      <c r="AP11" s="728"/>
      <c r="AQ11" s="728"/>
      <c r="AR11" s="728"/>
      <c r="AS11" s="729"/>
      <c r="AT11" s="739" t="s">
        <v>8</v>
      </c>
      <c r="AU11" s="740"/>
      <c r="AV11" s="750"/>
      <c r="AW11" s="750"/>
      <c r="AX11" s="750"/>
      <c r="AY11" s="750"/>
    </row>
    <row r="12" spans="1:51" ht="57">
      <c r="A12" s="120" t="s">
        <v>169</v>
      </c>
      <c r="B12" s="120" t="s">
        <v>170</v>
      </c>
      <c r="C12" s="120" t="s">
        <v>171</v>
      </c>
      <c r="D12" s="120" t="s">
        <v>178</v>
      </c>
      <c r="E12" s="120" t="s">
        <v>185</v>
      </c>
      <c r="F12" s="120" t="s">
        <v>186</v>
      </c>
      <c r="G12" s="120" t="s">
        <v>277</v>
      </c>
      <c r="H12" s="120" t="s">
        <v>184</v>
      </c>
      <c r="I12" s="743"/>
      <c r="J12" s="743"/>
      <c r="K12" s="743"/>
      <c r="L12" s="743"/>
      <c r="M12" s="743"/>
      <c r="N12" s="743"/>
      <c r="O12" s="120">
        <v>2020</v>
      </c>
      <c r="P12" s="120">
        <v>2021</v>
      </c>
      <c r="Q12" s="120">
        <v>2022</v>
      </c>
      <c r="R12" s="120">
        <v>2023</v>
      </c>
      <c r="S12" s="120">
        <v>2024</v>
      </c>
      <c r="T12" s="743"/>
      <c r="U12" s="743"/>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43"/>
      <c r="AW12" s="743"/>
      <c r="AX12" s="743"/>
      <c r="AY12" s="743"/>
    </row>
    <row r="13" spans="1:51" ht="126.75" customHeight="1">
      <c r="A13" s="121"/>
      <c r="B13" s="121"/>
      <c r="C13" s="121"/>
      <c r="D13" s="121"/>
      <c r="E13" s="121" t="s">
        <v>425</v>
      </c>
      <c r="F13" s="121"/>
      <c r="G13" s="122" t="s">
        <v>553</v>
      </c>
      <c r="H13" s="122"/>
      <c r="I13" s="152" t="s">
        <v>554</v>
      </c>
      <c r="J13" s="152" t="s">
        <v>555</v>
      </c>
      <c r="K13" s="122" t="s">
        <v>430</v>
      </c>
      <c r="L13" s="122"/>
      <c r="M13" s="122" t="s">
        <v>431</v>
      </c>
      <c r="N13" s="152" t="s">
        <v>556</v>
      </c>
      <c r="O13" s="123"/>
      <c r="P13" s="123"/>
      <c r="Q13" s="123"/>
      <c r="R13" s="293">
        <v>1</v>
      </c>
      <c r="S13" s="123"/>
      <c r="T13" s="123" t="s">
        <v>433</v>
      </c>
      <c r="U13" s="306" t="s">
        <v>557</v>
      </c>
      <c r="V13" s="124"/>
      <c r="W13" s="124"/>
      <c r="X13" s="307">
        <v>0.65</v>
      </c>
      <c r="Y13" s="124"/>
      <c r="Z13" s="124"/>
      <c r="AA13" s="307">
        <v>0.09</v>
      </c>
      <c r="AB13" s="124"/>
      <c r="AC13" s="124"/>
      <c r="AD13" s="236">
        <v>0.11</v>
      </c>
      <c r="AE13" s="124"/>
      <c r="AF13" s="124"/>
      <c r="AG13" s="236">
        <v>0.15</v>
      </c>
      <c r="AH13" s="124"/>
      <c r="AI13" s="124"/>
      <c r="AJ13" s="469"/>
      <c r="AK13" s="124"/>
      <c r="AL13" s="124"/>
      <c r="AM13" s="307"/>
      <c r="AN13" s="124"/>
      <c r="AO13" s="124"/>
      <c r="AP13" s="236"/>
      <c r="AQ13" s="124"/>
      <c r="AR13" s="124"/>
      <c r="AS13" s="236"/>
      <c r="AT13" s="127">
        <f>SUM(AH13:AS13)</f>
        <v>0</v>
      </c>
      <c r="AU13" s="127">
        <f>+AT13/R13</f>
        <v>0</v>
      </c>
      <c r="AV13" s="412"/>
      <c r="AW13" s="412"/>
      <c r="AX13" s="418"/>
      <c r="AY13" s="418"/>
    </row>
    <row r="14" spans="1:51" ht="126.75" customHeight="1">
      <c r="A14" s="121"/>
      <c r="B14" s="121"/>
      <c r="C14" s="121"/>
      <c r="D14" s="121"/>
      <c r="E14" s="121" t="s">
        <v>425</v>
      </c>
      <c r="F14" s="121"/>
      <c r="G14" s="122" t="s">
        <v>553</v>
      </c>
      <c r="H14" s="122"/>
      <c r="I14" s="152" t="s">
        <v>554</v>
      </c>
      <c r="J14" s="308" t="s">
        <v>558</v>
      </c>
      <c r="K14" s="122" t="s">
        <v>430</v>
      </c>
      <c r="L14" s="124"/>
      <c r="M14" s="122" t="s">
        <v>431</v>
      </c>
      <c r="N14" s="309" t="s">
        <v>559</v>
      </c>
      <c r="O14" s="124"/>
      <c r="P14" s="124"/>
      <c r="Q14" s="124"/>
      <c r="R14" s="293">
        <v>1</v>
      </c>
      <c r="S14" s="124"/>
      <c r="T14" s="123" t="s">
        <v>433</v>
      </c>
      <c r="U14" s="310" t="s">
        <v>560</v>
      </c>
      <c r="V14" s="124"/>
      <c r="W14" s="124"/>
      <c r="X14" s="307">
        <v>0.65</v>
      </c>
      <c r="Y14" s="124"/>
      <c r="Z14" s="124"/>
      <c r="AA14" s="307">
        <v>0.09</v>
      </c>
      <c r="AB14" s="124"/>
      <c r="AC14" s="124"/>
      <c r="AD14" s="236">
        <v>0.11</v>
      </c>
      <c r="AE14" s="124"/>
      <c r="AF14" s="124"/>
      <c r="AG14" s="236">
        <v>0.15</v>
      </c>
      <c r="AH14" s="124"/>
      <c r="AI14" s="124"/>
      <c r="AJ14" s="469"/>
      <c r="AK14" s="124"/>
      <c r="AL14" s="124"/>
      <c r="AM14" s="307"/>
      <c r="AN14" s="124"/>
      <c r="AO14" s="124"/>
      <c r="AP14" s="236"/>
      <c r="AQ14" s="124"/>
      <c r="AR14" s="124"/>
      <c r="AS14" s="236"/>
      <c r="AT14" s="127">
        <f aca="true" t="shared" si="0" ref="AT14:AT20">SUM(AH14:AS14)</f>
        <v>0</v>
      </c>
      <c r="AU14" s="127">
        <f aca="true" t="shared" si="1" ref="AU14:AU20">+AT14/R14</f>
        <v>0</v>
      </c>
      <c r="AV14" s="412"/>
      <c r="AW14" s="412"/>
      <c r="AX14" s="418"/>
      <c r="AY14" s="418"/>
    </row>
    <row r="15" spans="1:51" ht="126.75" customHeight="1">
      <c r="A15" s="121"/>
      <c r="B15" s="121"/>
      <c r="C15" s="121"/>
      <c r="D15" s="121"/>
      <c r="E15" s="121" t="s">
        <v>425</v>
      </c>
      <c r="F15" s="121"/>
      <c r="G15" s="122" t="s">
        <v>553</v>
      </c>
      <c r="H15" s="122"/>
      <c r="I15" s="152" t="s">
        <v>554</v>
      </c>
      <c r="J15" s="308" t="s">
        <v>561</v>
      </c>
      <c r="K15" s="122" t="s">
        <v>430</v>
      </c>
      <c r="L15" s="124"/>
      <c r="M15" s="122" t="s">
        <v>431</v>
      </c>
      <c r="N15" s="309" t="s">
        <v>562</v>
      </c>
      <c r="O15" s="124"/>
      <c r="P15" s="124"/>
      <c r="Q15" s="124"/>
      <c r="R15" s="293">
        <v>1</v>
      </c>
      <c r="S15" s="124"/>
      <c r="T15" s="123" t="s">
        <v>433</v>
      </c>
      <c r="U15" s="152" t="s">
        <v>563</v>
      </c>
      <c r="V15" s="124"/>
      <c r="W15" s="124"/>
      <c r="X15" s="307">
        <v>0.65</v>
      </c>
      <c r="Y15" s="124"/>
      <c r="Z15" s="124"/>
      <c r="AA15" s="307">
        <v>0.09</v>
      </c>
      <c r="AB15" s="124"/>
      <c r="AC15" s="124"/>
      <c r="AD15" s="236">
        <v>0.11</v>
      </c>
      <c r="AE15" s="124"/>
      <c r="AF15" s="124"/>
      <c r="AG15" s="236">
        <v>0.15</v>
      </c>
      <c r="AH15" s="124"/>
      <c r="AI15" s="124"/>
      <c r="AJ15" s="469"/>
      <c r="AK15" s="124"/>
      <c r="AL15" s="124"/>
      <c r="AM15" s="307"/>
      <c r="AN15" s="124"/>
      <c r="AO15" s="124"/>
      <c r="AP15" s="236"/>
      <c r="AQ15" s="124"/>
      <c r="AR15" s="124"/>
      <c r="AS15" s="236"/>
      <c r="AT15" s="127">
        <f t="shared" si="0"/>
        <v>0</v>
      </c>
      <c r="AU15" s="127">
        <f t="shared" si="1"/>
        <v>0</v>
      </c>
      <c r="AV15" s="412"/>
      <c r="AW15" s="460"/>
      <c r="AX15" s="418"/>
      <c r="AY15" s="418"/>
    </row>
    <row r="16" spans="1:51" ht="126.75" customHeight="1">
      <c r="A16" s="121"/>
      <c r="B16" s="121"/>
      <c r="C16" s="121"/>
      <c r="D16" s="121"/>
      <c r="E16" s="121" t="s">
        <v>425</v>
      </c>
      <c r="F16" s="121"/>
      <c r="G16" s="122" t="s">
        <v>553</v>
      </c>
      <c r="H16" s="122" t="s">
        <v>307</v>
      </c>
      <c r="I16" s="152" t="s">
        <v>554</v>
      </c>
      <c r="J16" s="308" t="s">
        <v>564</v>
      </c>
      <c r="K16" s="122" t="s">
        <v>430</v>
      </c>
      <c r="L16" s="124"/>
      <c r="M16" s="122" t="s">
        <v>431</v>
      </c>
      <c r="N16" s="309" t="s">
        <v>565</v>
      </c>
      <c r="O16" s="124"/>
      <c r="P16" s="124"/>
      <c r="Q16" s="124"/>
      <c r="R16" s="293">
        <v>1</v>
      </c>
      <c r="S16" s="124"/>
      <c r="T16" s="123" t="s">
        <v>433</v>
      </c>
      <c r="U16" s="310" t="s">
        <v>566</v>
      </c>
      <c r="V16" s="124"/>
      <c r="W16" s="124"/>
      <c r="X16" s="236">
        <v>0.25</v>
      </c>
      <c r="Y16" s="124"/>
      <c r="Z16" s="124"/>
      <c r="AA16" s="236">
        <v>0.25</v>
      </c>
      <c r="AB16" s="124"/>
      <c r="AC16" s="124"/>
      <c r="AD16" s="236">
        <v>0.25</v>
      </c>
      <c r="AE16" s="124"/>
      <c r="AF16" s="124"/>
      <c r="AG16" s="236">
        <v>0.25</v>
      </c>
      <c r="AH16" s="124"/>
      <c r="AI16" s="124"/>
      <c r="AJ16" s="469"/>
      <c r="AK16" s="124"/>
      <c r="AL16" s="124"/>
      <c r="AM16" s="236"/>
      <c r="AN16" s="124"/>
      <c r="AO16" s="124"/>
      <c r="AP16" s="236"/>
      <c r="AQ16" s="124"/>
      <c r="AR16" s="124"/>
      <c r="AS16" s="236"/>
      <c r="AT16" s="127">
        <f t="shared" si="0"/>
        <v>0</v>
      </c>
      <c r="AU16" s="127">
        <f t="shared" si="1"/>
        <v>0</v>
      </c>
      <c r="AV16" s="412"/>
      <c r="AW16" s="412"/>
      <c r="AX16" s="418"/>
      <c r="AY16" s="418"/>
    </row>
    <row r="17" spans="1:51" ht="126.75" customHeight="1">
      <c r="A17" s="121"/>
      <c r="B17" s="121"/>
      <c r="C17" s="121"/>
      <c r="D17" s="121"/>
      <c r="E17" s="121" t="s">
        <v>425</v>
      </c>
      <c r="F17" s="121"/>
      <c r="G17" s="122" t="s">
        <v>553</v>
      </c>
      <c r="H17" s="122"/>
      <c r="I17" s="152" t="s">
        <v>554</v>
      </c>
      <c r="J17" s="308" t="s">
        <v>567</v>
      </c>
      <c r="K17" s="122" t="s">
        <v>430</v>
      </c>
      <c r="L17" s="124"/>
      <c r="M17" s="122" t="s">
        <v>431</v>
      </c>
      <c r="N17" s="308" t="s">
        <v>568</v>
      </c>
      <c r="O17" s="124"/>
      <c r="P17" s="124"/>
      <c r="Q17" s="124"/>
      <c r="R17" s="293">
        <v>1</v>
      </c>
      <c r="S17" s="124"/>
      <c r="T17" s="123" t="s">
        <v>433</v>
      </c>
      <c r="U17" s="310" t="s">
        <v>569</v>
      </c>
      <c r="V17" s="124"/>
      <c r="W17" s="124"/>
      <c r="X17" s="236">
        <v>0.25</v>
      </c>
      <c r="Y17" s="124"/>
      <c r="Z17" s="124"/>
      <c r="AA17" s="236">
        <v>0.25</v>
      </c>
      <c r="AB17" s="124"/>
      <c r="AC17" s="124"/>
      <c r="AD17" s="236">
        <v>0.25</v>
      </c>
      <c r="AE17" s="124"/>
      <c r="AF17" s="124"/>
      <c r="AG17" s="236">
        <v>0.25</v>
      </c>
      <c r="AH17" s="124"/>
      <c r="AI17" s="124"/>
      <c r="AJ17" s="469"/>
      <c r="AK17" s="124"/>
      <c r="AL17" s="124"/>
      <c r="AM17" s="236"/>
      <c r="AN17" s="124"/>
      <c r="AO17" s="124"/>
      <c r="AP17" s="236"/>
      <c r="AQ17" s="124"/>
      <c r="AR17" s="124"/>
      <c r="AS17" s="236"/>
      <c r="AT17" s="127">
        <f t="shared" si="0"/>
        <v>0</v>
      </c>
      <c r="AU17" s="127">
        <f t="shared" si="1"/>
        <v>0</v>
      </c>
      <c r="AV17" s="412"/>
      <c r="AW17" s="412"/>
      <c r="AX17" s="418"/>
      <c r="AY17" s="418"/>
    </row>
    <row r="18" spans="1:51" ht="126.75" customHeight="1">
      <c r="A18" s="121"/>
      <c r="B18" s="121"/>
      <c r="C18" s="121"/>
      <c r="D18" s="121"/>
      <c r="E18" s="121" t="s">
        <v>425</v>
      </c>
      <c r="F18" s="121"/>
      <c r="G18" s="122" t="s">
        <v>553</v>
      </c>
      <c r="H18" s="122"/>
      <c r="I18" s="152" t="s">
        <v>554</v>
      </c>
      <c r="J18" s="308" t="s">
        <v>570</v>
      </c>
      <c r="K18" s="122" t="s">
        <v>430</v>
      </c>
      <c r="L18" s="124"/>
      <c r="M18" s="122" t="s">
        <v>431</v>
      </c>
      <c r="N18" s="308" t="s">
        <v>571</v>
      </c>
      <c r="O18" s="124"/>
      <c r="P18" s="124"/>
      <c r="Q18" s="124"/>
      <c r="R18" s="293">
        <v>1</v>
      </c>
      <c r="S18" s="124"/>
      <c r="T18" s="123" t="s">
        <v>433</v>
      </c>
      <c r="U18" s="152" t="s">
        <v>572</v>
      </c>
      <c r="V18" s="124"/>
      <c r="W18" s="124"/>
      <c r="X18" s="236">
        <v>0.25</v>
      </c>
      <c r="Y18" s="124"/>
      <c r="Z18" s="124"/>
      <c r="AA18" s="236">
        <v>0.25</v>
      </c>
      <c r="AB18" s="124"/>
      <c r="AC18" s="124"/>
      <c r="AD18" s="236">
        <v>0.25</v>
      </c>
      <c r="AE18" s="124"/>
      <c r="AF18" s="124"/>
      <c r="AG18" s="236">
        <v>0.25</v>
      </c>
      <c r="AH18" s="124"/>
      <c r="AI18" s="124"/>
      <c r="AJ18" s="469"/>
      <c r="AK18" s="124"/>
      <c r="AL18" s="124"/>
      <c r="AM18" s="236"/>
      <c r="AN18" s="124"/>
      <c r="AO18" s="124"/>
      <c r="AP18" s="236"/>
      <c r="AQ18" s="124"/>
      <c r="AR18" s="124"/>
      <c r="AS18" s="236"/>
      <c r="AT18" s="127">
        <f t="shared" si="0"/>
        <v>0</v>
      </c>
      <c r="AU18" s="127">
        <f t="shared" si="1"/>
        <v>0</v>
      </c>
      <c r="AV18" s="412"/>
      <c r="AW18" s="412"/>
      <c r="AX18" s="418"/>
      <c r="AY18" s="418"/>
    </row>
    <row r="19" spans="1:51" ht="126.75" customHeight="1">
      <c r="A19" s="121"/>
      <c r="B19" s="121"/>
      <c r="C19" s="121"/>
      <c r="D19" s="121"/>
      <c r="E19" s="121" t="s">
        <v>425</v>
      </c>
      <c r="F19" s="121"/>
      <c r="G19" s="122" t="s">
        <v>553</v>
      </c>
      <c r="H19" s="122"/>
      <c r="I19" s="152" t="s">
        <v>554</v>
      </c>
      <c r="J19" s="308" t="s">
        <v>573</v>
      </c>
      <c r="K19" s="122" t="s">
        <v>430</v>
      </c>
      <c r="L19" s="124"/>
      <c r="M19" s="122" t="s">
        <v>431</v>
      </c>
      <c r="N19" s="309" t="s">
        <v>574</v>
      </c>
      <c r="O19" s="124"/>
      <c r="P19" s="124"/>
      <c r="Q19" s="124"/>
      <c r="R19" s="293">
        <v>1</v>
      </c>
      <c r="S19" s="124"/>
      <c r="T19" s="123" t="s">
        <v>433</v>
      </c>
      <c r="U19" s="310" t="s">
        <v>575</v>
      </c>
      <c r="V19" s="124"/>
      <c r="W19" s="124"/>
      <c r="X19" s="236">
        <v>0.14</v>
      </c>
      <c r="Y19" s="124"/>
      <c r="Z19" s="124"/>
      <c r="AA19" s="236">
        <v>0.21</v>
      </c>
      <c r="AB19" s="124"/>
      <c r="AC19" s="124"/>
      <c r="AD19" s="236">
        <v>0.23</v>
      </c>
      <c r="AE19" s="124"/>
      <c r="AF19" s="124"/>
      <c r="AG19" s="236">
        <v>0.42</v>
      </c>
      <c r="AH19" s="124"/>
      <c r="AI19" s="124"/>
      <c r="AJ19" s="469"/>
      <c r="AK19" s="124"/>
      <c r="AL19" s="124"/>
      <c r="AM19" s="236"/>
      <c r="AN19" s="124"/>
      <c r="AO19" s="124"/>
      <c r="AP19" s="236"/>
      <c r="AQ19" s="124"/>
      <c r="AR19" s="124"/>
      <c r="AS19" s="236"/>
      <c r="AT19" s="127">
        <f t="shared" si="0"/>
        <v>0</v>
      </c>
      <c r="AU19" s="127">
        <f t="shared" si="1"/>
        <v>0</v>
      </c>
      <c r="AV19" s="412"/>
      <c r="AW19" s="412"/>
      <c r="AX19" s="418"/>
      <c r="AY19" s="418"/>
    </row>
    <row r="20" spans="1:51" ht="126.75" customHeight="1">
      <c r="A20" s="121"/>
      <c r="B20" s="121"/>
      <c r="C20" s="121"/>
      <c r="D20" s="121"/>
      <c r="E20" s="121" t="s">
        <v>425</v>
      </c>
      <c r="F20" s="121"/>
      <c r="G20" s="122" t="s">
        <v>553</v>
      </c>
      <c r="H20" s="122"/>
      <c r="I20" s="152" t="s">
        <v>554</v>
      </c>
      <c r="J20" s="308" t="s">
        <v>576</v>
      </c>
      <c r="K20" s="122" t="s">
        <v>430</v>
      </c>
      <c r="L20" s="124"/>
      <c r="M20" s="122" t="s">
        <v>431</v>
      </c>
      <c r="N20" s="308" t="s">
        <v>577</v>
      </c>
      <c r="O20" s="124"/>
      <c r="P20" s="124"/>
      <c r="Q20" s="124"/>
      <c r="R20" s="293">
        <v>1</v>
      </c>
      <c r="S20" s="124"/>
      <c r="T20" s="123" t="s">
        <v>433</v>
      </c>
      <c r="U20" s="152" t="s">
        <v>578</v>
      </c>
      <c r="V20" s="124"/>
      <c r="W20" s="124"/>
      <c r="X20" s="236">
        <v>0.14</v>
      </c>
      <c r="Y20" s="124"/>
      <c r="Z20" s="124"/>
      <c r="AA20" s="236">
        <v>0.21</v>
      </c>
      <c r="AB20" s="124"/>
      <c r="AC20" s="124"/>
      <c r="AD20" s="236">
        <v>0.23</v>
      </c>
      <c r="AE20" s="124"/>
      <c r="AF20" s="124"/>
      <c r="AG20" s="236">
        <v>0.42</v>
      </c>
      <c r="AH20" s="124"/>
      <c r="AI20" s="124"/>
      <c r="AJ20" s="469"/>
      <c r="AK20" s="124"/>
      <c r="AL20" s="124"/>
      <c r="AM20" s="236"/>
      <c r="AN20" s="124"/>
      <c r="AO20" s="124"/>
      <c r="AP20" s="236"/>
      <c r="AQ20" s="124"/>
      <c r="AR20" s="124"/>
      <c r="AS20" s="236"/>
      <c r="AT20" s="127">
        <f t="shared" si="0"/>
        <v>0</v>
      </c>
      <c r="AU20" s="127">
        <f t="shared" si="1"/>
        <v>0</v>
      </c>
      <c r="AV20" s="412"/>
      <c r="AW20" s="412"/>
      <c r="AX20" s="418"/>
      <c r="AY20" s="418"/>
    </row>
    <row r="21" spans="1:51" s="113" customFormat="1" ht="54" customHeight="1">
      <c r="A21" s="745" t="s">
        <v>64</v>
      </c>
      <c r="B21" s="745"/>
      <c r="C21" s="745"/>
      <c r="D21" s="741" t="s">
        <v>66</v>
      </c>
      <c r="E21" s="741"/>
      <c r="F21" s="741"/>
      <c r="G21" s="741"/>
      <c r="H21" s="741"/>
      <c r="I21" s="741"/>
      <c r="J21" s="746" t="s">
        <v>300</v>
      </c>
      <c r="K21" s="746"/>
      <c r="L21" s="746"/>
      <c r="M21" s="746"/>
      <c r="N21" s="746"/>
      <c r="O21" s="746"/>
      <c r="P21" s="741" t="s">
        <v>66</v>
      </c>
      <c r="Q21" s="741"/>
      <c r="R21" s="741"/>
      <c r="S21" s="741"/>
      <c r="T21" s="741"/>
      <c r="U21" s="741"/>
      <c r="V21" s="741" t="s">
        <v>66</v>
      </c>
      <c r="W21" s="741"/>
      <c r="X21" s="741"/>
      <c r="Y21" s="741"/>
      <c r="Z21" s="741"/>
      <c r="AA21" s="741"/>
      <c r="AB21" s="741"/>
      <c r="AC21" s="741"/>
      <c r="AD21" s="741" t="s">
        <v>66</v>
      </c>
      <c r="AE21" s="741"/>
      <c r="AF21" s="741"/>
      <c r="AG21" s="741"/>
      <c r="AH21" s="741"/>
      <c r="AI21" s="741"/>
      <c r="AJ21" s="741"/>
      <c r="AK21" s="741"/>
      <c r="AL21" s="741"/>
      <c r="AM21" s="741"/>
      <c r="AN21" s="741"/>
      <c r="AO21" s="741"/>
      <c r="AP21" s="746" t="s">
        <v>318</v>
      </c>
      <c r="AQ21" s="746"/>
      <c r="AR21" s="746"/>
      <c r="AS21" s="746"/>
      <c r="AT21" s="741" t="s">
        <v>13</v>
      </c>
      <c r="AU21" s="741"/>
      <c r="AV21" s="741"/>
      <c r="AW21" s="741"/>
      <c r="AX21" s="741"/>
      <c r="AY21" s="741"/>
    </row>
    <row r="22" spans="1:51" s="113" customFormat="1" ht="30" customHeight="1">
      <c r="A22" s="745"/>
      <c r="B22" s="745"/>
      <c r="C22" s="745"/>
      <c r="D22" s="741" t="s">
        <v>810</v>
      </c>
      <c r="E22" s="741"/>
      <c r="F22" s="741"/>
      <c r="G22" s="741"/>
      <c r="H22" s="741"/>
      <c r="I22" s="741"/>
      <c r="J22" s="746"/>
      <c r="K22" s="746"/>
      <c r="L22" s="746"/>
      <c r="M22" s="746"/>
      <c r="N22" s="746"/>
      <c r="O22" s="746"/>
      <c r="P22" s="741" t="s">
        <v>811</v>
      </c>
      <c r="Q22" s="741"/>
      <c r="R22" s="741"/>
      <c r="S22" s="741"/>
      <c r="T22" s="741"/>
      <c r="U22" s="741"/>
      <c r="V22" s="741" t="s">
        <v>65</v>
      </c>
      <c r="W22" s="741"/>
      <c r="X22" s="741"/>
      <c r="Y22" s="741"/>
      <c r="Z22" s="741"/>
      <c r="AA22" s="741"/>
      <c r="AB22" s="741"/>
      <c r="AC22" s="741"/>
      <c r="AD22" s="741" t="s">
        <v>65</v>
      </c>
      <c r="AE22" s="741"/>
      <c r="AF22" s="741"/>
      <c r="AG22" s="741"/>
      <c r="AH22" s="741"/>
      <c r="AI22" s="741"/>
      <c r="AJ22" s="741"/>
      <c r="AK22" s="741"/>
      <c r="AL22" s="741"/>
      <c r="AM22" s="741"/>
      <c r="AN22" s="741"/>
      <c r="AO22" s="741"/>
      <c r="AP22" s="746"/>
      <c r="AQ22" s="746"/>
      <c r="AR22" s="746"/>
      <c r="AS22" s="746"/>
      <c r="AT22" s="741" t="s">
        <v>771</v>
      </c>
      <c r="AU22" s="741"/>
      <c r="AV22" s="741"/>
      <c r="AW22" s="741"/>
      <c r="AX22" s="741"/>
      <c r="AY22" s="741"/>
    </row>
    <row r="23" spans="1:51" s="113" customFormat="1" ht="30" customHeight="1">
      <c r="A23" s="745"/>
      <c r="B23" s="745"/>
      <c r="C23" s="745"/>
      <c r="D23" s="741" t="s">
        <v>813</v>
      </c>
      <c r="E23" s="741"/>
      <c r="F23" s="741"/>
      <c r="G23" s="741"/>
      <c r="H23" s="741"/>
      <c r="I23" s="741"/>
      <c r="J23" s="746"/>
      <c r="K23" s="746"/>
      <c r="L23" s="746"/>
      <c r="M23" s="746"/>
      <c r="N23" s="746"/>
      <c r="O23" s="746"/>
      <c r="P23" s="741" t="s">
        <v>812</v>
      </c>
      <c r="Q23" s="741"/>
      <c r="R23" s="741"/>
      <c r="S23" s="741"/>
      <c r="T23" s="741"/>
      <c r="U23" s="741"/>
      <c r="V23" s="741" t="s">
        <v>297</v>
      </c>
      <c r="W23" s="741"/>
      <c r="X23" s="741"/>
      <c r="Y23" s="741"/>
      <c r="Z23" s="741"/>
      <c r="AA23" s="741"/>
      <c r="AB23" s="741"/>
      <c r="AC23" s="741"/>
      <c r="AD23" s="741" t="s">
        <v>297</v>
      </c>
      <c r="AE23" s="741"/>
      <c r="AF23" s="741"/>
      <c r="AG23" s="741"/>
      <c r="AH23" s="741"/>
      <c r="AI23" s="741"/>
      <c r="AJ23" s="741"/>
      <c r="AK23" s="741"/>
      <c r="AL23" s="741"/>
      <c r="AM23" s="741"/>
      <c r="AN23" s="741"/>
      <c r="AO23" s="741"/>
      <c r="AP23" s="746"/>
      <c r="AQ23" s="746"/>
      <c r="AR23" s="746"/>
      <c r="AS23" s="746"/>
      <c r="AT23" s="741" t="s">
        <v>75</v>
      </c>
      <c r="AU23" s="741"/>
      <c r="AV23" s="741"/>
      <c r="AW23" s="741"/>
      <c r="AX23" s="741"/>
      <c r="AY23" s="741"/>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21:C23"/>
    <mergeCell ref="D21:I21"/>
    <mergeCell ref="J21:O23"/>
    <mergeCell ref="P21:U21"/>
    <mergeCell ref="V21:AC21"/>
    <mergeCell ref="AD21:AO21"/>
    <mergeCell ref="D23:I23"/>
    <mergeCell ref="AP21:AS23"/>
    <mergeCell ref="AT23:AY23"/>
    <mergeCell ref="AT21:AY21"/>
    <mergeCell ref="D22:I22"/>
    <mergeCell ref="P22:U22"/>
    <mergeCell ref="V22:AC22"/>
    <mergeCell ref="AD22:AO22"/>
    <mergeCell ref="AT22:AY22"/>
    <mergeCell ref="P23:U23"/>
    <mergeCell ref="V23:AC23"/>
    <mergeCell ref="AD23:AO23"/>
  </mergeCells>
  <printOptions/>
  <pageMargins left="0.7" right="0.7" top="0.75" bottom="0.75" header="0.3" footer="0.3"/>
  <pageSetup fitToHeight="0" fitToWidth="1" horizontalDpi="600" verticalDpi="600" orientation="portrait" scale="13" r:id="rId3"/>
  <legacyDrawing r:id="rId2"/>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AY25"/>
  <sheetViews>
    <sheetView zoomScale="85" zoomScaleNormal="85" zoomScalePageLayoutView="0" workbookViewId="0" topLeftCell="A1">
      <selection activeCell="D6" sqref="D6:E8"/>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7" width="8.7109375" style="113" customWidth="1"/>
    <col min="18" max="18" width="8.7109375" style="131" customWidth="1"/>
    <col min="19" max="19" width="8.7109375" style="113" customWidth="1"/>
    <col min="20" max="20" width="22.28125" style="113" customWidth="1"/>
    <col min="21" max="21" width="17.00390625" style="113" customWidth="1"/>
    <col min="22" max="45" width="5.8515625" style="113" customWidth="1"/>
    <col min="46" max="46" width="17.140625" style="113" customWidth="1"/>
    <col min="47" max="47" width="15.8515625" style="217" customWidth="1"/>
    <col min="48" max="49" width="48.8515625" style="113" customWidth="1"/>
    <col min="50" max="51" width="24.421875" style="113" customWidth="1"/>
    <col min="52" max="16384" width="10.8515625" style="113" customWidth="1"/>
  </cols>
  <sheetData>
    <row r="1" spans="1:51" ht="15.75" customHeight="1">
      <c r="A1" s="724" t="s">
        <v>16</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6"/>
      <c r="AX1" s="998" t="s">
        <v>423</v>
      </c>
      <c r="AY1" s="999"/>
    </row>
    <row r="2" spans="1:51" ht="15.75" customHeight="1">
      <c r="A2" s="1090" t="s">
        <v>17</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2"/>
      <c r="AX2" s="1001" t="s">
        <v>418</v>
      </c>
      <c r="AY2" s="1002"/>
    </row>
    <row r="3" spans="1:51" ht="15" customHeight="1">
      <c r="A3" s="736" t="s">
        <v>195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8"/>
      <c r="AX3" s="1001" t="s">
        <v>424</v>
      </c>
      <c r="AY3" s="1002"/>
    </row>
    <row r="4" spans="1:51" ht="15.75" customHeight="1">
      <c r="A4" s="724"/>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6"/>
      <c r="AX4" s="723" t="s">
        <v>791</v>
      </c>
      <c r="AY4" s="723"/>
    </row>
    <row r="5" spans="1:51" ht="15" customHeight="1">
      <c r="A5" s="727" t="s">
        <v>174</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9"/>
      <c r="AH5" s="752" t="s">
        <v>69</v>
      </c>
      <c r="AI5" s="753"/>
      <c r="AJ5" s="753"/>
      <c r="AK5" s="753"/>
      <c r="AL5" s="753"/>
      <c r="AM5" s="753"/>
      <c r="AN5" s="753"/>
      <c r="AO5" s="753"/>
      <c r="AP5" s="753"/>
      <c r="AQ5" s="753"/>
      <c r="AR5" s="753"/>
      <c r="AS5" s="753"/>
      <c r="AT5" s="753"/>
      <c r="AU5" s="754"/>
      <c r="AV5" s="742" t="s">
        <v>409</v>
      </c>
      <c r="AW5" s="742" t="s">
        <v>410</v>
      </c>
      <c r="AX5" s="742" t="s">
        <v>298</v>
      </c>
      <c r="AY5" s="742" t="s">
        <v>299</v>
      </c>
    </row>
    <row r="6" spans="1:51" ht="15" customHeight="1">
      <c r="A6" s="761" t="s">
        <v>71</v>
      </c>
      <c r="B6" s="761"/>
      <c r="C6" s="761"/>
      <c r="D6" s="1066">
        <v>45084</v>
      </c>
      <c r="E6" s="762"/>
      <c r="F6" s="752" t="s">
        <v>67</v>
      </c>
      <c r="G6" s="754"/>
      <c r="H6" s="1094" t="s">
        <v>70</v>
      </c>
      <c r="I6" s="1094"/>
      <c r="J6" s="121"/>
      <c r="K6" s="752"/>
      <c r="L6" s="753"/>
      <c r="M6" s="753"/>
      <c r="N6" s="753"/>
      <c r="O6" s="753"/>
      <c r="P6" s="753"/>
      <c r="Q6" s="753"/>
      <c r="R6" s="753"/>
      <c r="S6" s="753"/>
      <c r="T6" s="753"/>
      <c r="U6" s="753"/>
      <c r="V6" s="114"/>
      <c r="W6" s="114"/>
      <c r="X6" s="114"/>
      <c r="Y6" s="114"/>
      <c r="Z6" s="114"/>
      <c r="AA6" s="114"/>
      <c r="AB6" s="114"/>
      <c r="AC6" s="114"/>
      <c r="AD6" s="114"/>
      <c r="AE6" s="114"/>
      <c r="AF6" s="114"/>
      <c r="AG6" s="115"/>
      <c r="AH6" s="755"/>
      <c r="AI6" s="1093"/>
      <c r="AJ6" s="1093"/>
      <c r="AK6" s="1093"/>
      <c r="AL6" s="1093"/>
      <c r="AM6" s="1093"/>
      <c r="AN6" s="1093"/>
      <c r="AO6" s="1093"/>
      <c r="AP6" s="1093"/>
      <c r="AQ6" s="1093"/>
      <c r="AR6" s="1093"/>
      <c r="AS6" s="1093"/>
      <c r="AT6" s="1093"/>
      <c r="AU6" s="757"/>
      <c r="AV6" s="750"/>
      <c r="AW6" s="750"/>
      <c r="AX6" s="750"/>
      <c r="AY6" s="750"/>
    </row>
    <row r="7" spans="1:51" ht="15" customHeight="1">
      <c r="A7" s="761"/>
      <c r="B7" s="761"/>
      <c r="C7" s="761"/>
      <c r="D7" s="762"/>
      <c r="E7" s="762"/>
      <c r="F7" s="755"/>
      <c r="G7" s="757"/>
      <c r="H7" s="1094" t="s">
        <v>68</v>
      </c>
      <c r="I7" s="1094"/>
      <c r="J7" s="121"/>
      <c r="K7" s="755"/>
      <c r="L7" s="1093"/>
      <c r="M7" s="1093"/>
      <c r="N7" s="1093"/>
      <c r="O7" s="1093"/>
      <c r="P7" s="1093"/>
      <c r="Q7" s="1093"/>
      <c r="R7" s="1093"/>
      <c r="S7" s="1093"/>
      <c r="T7" s="1093"/>
      <c r="U7" s="1093"/>
      <c r="V7" s="231"/>
      <c r="W7" s="231"/>
      <c r="X7" s="231"/>
      <c r="Y7" s="231"/>
      <c r="Z7" s="231"/>
      <c r="AA7" s="231"/>
      <c r="AB7" s="231"/>
      <c r="AC7" s="231"/>
      <c r="AD7" s="231"/>
      <c r="AE7" s="231"/>
      <c r="AF7" s="231"/>
      <c r="AG7" s="117"/>
      <c r="AH7" s="755"/>
      <c r="AI7" s="1093"/>
      <c r="AJ7" s="1093"/>
      <c r="AK7" s="1093"/>
      <c r="AL7" s="1093"/>
      <c r="AM7" s="1093"/>
      <c r="AN7" s="1093"/>
      <c r="AO7" s="1093"/>
      <c r="AP7" s="1093"/>
      <c r="AQ7" s="1093"/>
      <c r="AR7" s="1093"/>
      <c r="AS7" s="1093"/>
      <c r="AT7" s="1093"/>
      <c r="AU7" s="757"/>
      <c r="AV7" s="750"/>
      <c r="AW7" s="750"/>
      <c r="AX7" s="750"/>
      <c r="AY7" s="750"/>
    </row>
    <row r="8" spans="1:51" ht="15" customHeight="1">
      <c r="A8" s="761"/>
      <c r="B8" s="761"/>
      <c r="C8" s="761"/>
      <c r="D8" s="762"/>
      <c r="E8" s="762"/>
      <c r="F8" s="758"/>
      <c r="G8" s="760"/>
      <c r="H8" s="1094" t="s">
        <v>69</v>
      </c>
      <c r="I8" s="1094"/>
      <c r="J8" s="121" t="s">
        <v>425</v>
      </c>
      <c r="K8" s="758"/>
      <c r="L8" s="759"/>
      <c r="M8" s="759"/>
      <c r="N8" s="759"/>
      <c r="O8" s="759"/>
      <c r="P8" s="759"/>
      <c r="Q8" s="759"/>
      <c r="R8" s="759"/>
      <c r="S8" s="759"/>
      <c r="T8" s="759"/>
      <c r="U8" s="759"/>
      <c r="V8" s="118"/>
      <c r="W8" s="118"/>
      <c r="X8" s="118"/>
      <c r="Y8" s="118"/>
      <c r="Z8" s="118"/>
      <c r="AA8" s="118"/>
      <c r="AB8" s="118"/>
      <c r="AC8" s="118"/>
      <c r="AD8" s="118"/>
      <c r="AE8" s="118"/>
      <c r="AF8" s="118"/>
      <c r="AG8" s="119"/>
      <c r="AH8" s="755"/>
      <c r="AI8" s="1093"/>
      <c r="AJ8" s="1093"/>
      <c r="AK8" s="1093"/>
      <c r="AL8" s="1093"/>
      <c r="AM8" s="1093"/>
      <c r="AN8" s="1093"/>
      <c r="AO8" s="1093"/>
      <c r="AP8" s="1093"/>
      <c r="AQ8" s="1093"/>
      <c r="AR8" s="1093"/>
      <c r="AS8" s="1093"/>
      <c r="AT8" s="1093"/>
      <c r="AU8" s="757"/>
      <c r="AV8" s="750"/>
      <c r="AW8" s="750"/>
      <c r="AX8" s="750"/>
      <c r="AY8" s="750"/>
    </row>
    <row r="9" spans="1:51" ht="15" customHeight="1">
      <c r="A9" s="730" t="s">
        <v>399</v>
      </c>
      <c r="B9" s="731"/>
      <c r="C9" s="732"/>
      <c r="D9" s="766"/>
      <c r="E9" s="767"/>
      <c r="F9" s="767"/>
      <c r="G9" s="767"/>
      <c r="H9" s="767"/>
      <c r="I9" s="767"/>
      <c r="J9" s="767"/>
      <c r="K9" s="768"/>
      <c r="L9" s="768"/>
      <c r="M9" s="768"/>
      <c r="N9" s="768"/>
      <c r="O9" s="768"/>
      <c r="P9" s="768"/>
      <c r="Q9" s="768"/>
      <c r="R9" s="768"/>
      <c r="S9" s="768"/>
      <c r="T9" s="768"/>
      <c r="U9" s="768"/>
      <c r="V9" s="768"/>
      <c r="W9" s="768"/>
      <c r="X9" s="768"/>
      <c r="Y9" s="768"/>
      <c r="Z9" s="768"/>
      <c r="AA9" s="768"/>
      <c r="AB9" s="768"/>
      <c r="AC9" s="768"/>
      <c r="AD9" s="768"/>
      <c r="AE9" s="768"/>
      <c r="AF9" s="768"/>
      <c r="AG9" s="769"/>
      <c r="AH9" s="755"/>
      <c r="AI9" s="1093"/>
      <c r="AJ9" s="1093"/>
      <c r="AK9" s="1093"/>
      <c r="AL9" s="1093"/>
      <c r="AM9" s="1093"/>
      <c r="AN9" s="1093"/>
      <c r="AO9" s="1093"/>
      <c r="AP9" s="1093"/>
      <c r="AQ9" s="1093"/>
      <c r="AR9" s="1093"/>
      <c r="AS9" s="1093"/>
      <c r="AT9" s="1093"/>
      <c r="AU9" s="757"/>
      <c r="AV9" s="750"/>
      <c r="AW9" s="750"/>
      <c r="AX9" s="750"/>
      <c r="AY9" s="750"/>
    </row>
    <row r="10" spans="1:51" ht="15" customHeight="1">
      <c r="A10" s="763" t="s">
        <v>287</v>
      </c>
      <c r="B10" s="764"/>
      <c r="C10" s="765"/>
      <c r="D10" s="770" t="s">
        <v>500</v>
      </c>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9"/>
      <c r="AH10" s="758"/>
      <c r="AI10" s="759"/>
      <c r="AJ10" s="759"/>
      <c r="AK10" s="759"/>
      <c r="AL10" s="759"/>
      <c r="AM10" s="759"/>
      <c r="AN10" s="759"/>
      <c r="AO10" s="759"/>
      <c r="AP10" s="759"/>
      <c r="AQ10" s="759"/>
      <c r="AR10" s="759"/>
      <c r="AS10" s="759"/>
      <c r="AT10" s="759"/>
      <c r="AU10" s="760"/>
      <c r="AV10" s="750"/>
      <c r="AW10" s="750"/>
      <c r="AX10" s="750"/>
      <c r="AY10" s="750"/>
    </row>
    <row r="11" spans="1:51" ht="39.75" customHeight="1">
      <c r="A11" s="739" t="s">
        <v>168</v>
      </c>
      <c r="B11" s="744"/>
      <c r="C11" s="744"/>
      <c r="D11" s="744"/>
      <c r="E11" s="744"/>
      <c r="F11" s="740"/>
      <c r="G11" s="739" t="s">
        <v>278</v>
      </c>
      <c r="H11" s="740"/>
      <c r="I11" s="742" t="s">
        <v>179</v>
      </c>
      <c r="J11" s="742" t="s">
        <v>279</v>
      </c>
      <c r="K11" s="742" t="s">
        <v>323</v>
      </c>
      <c r="L11" s="742" t="s">
        <v>363</v>
      </c>
      <c r="M11" s="742" t="s">
        <v>167</v>
      </c>
      <c r="N11" s="742" t="s">
        <v>182</v>
      </c>
      <c r="O11" s="739" t="s">
        <v>284</v>
      </c>
      <c r="P11" s="744"/>
      <c r="Q11" s="744"/>
      <c r="R11" s="744"/>
      <c r="S11" s="740"/>
      <c r="T11" s="742" t="s">
        <v>173</v>
      </c>
      <c r="U11" s="742" t="s">
        <v>285</v>
      </c>
      <c r="V11" s="727" t="s">
        <v>370</v>
      </c>
      <c r="W11" s="728"/>
      <c r="X11" s="728"/>
      <c r="Y11" s="728"/>
      <c r="Z11" s="728"/>
      <c r="AA11" s="728"/>
      <c r="AB11" s="728"/>
      <c r="AC11" s="728"/>
      <c r="AD11" s="728"/>
      <c r="AE11" s="728"/>
      <c r="AF11" s="728"/>
      <c r="AG11" s="729"/>
      <c r="AH11" s="727" t="s">
        <v>87</v>
      </c>
      <c r="AI11" s="728"/>
      <c r="AJ11" s="728"/>
      <c r="AK11" s="728"/>
      <c r="AL11" s="728"/>
      <c r="AM11" s="728"/>
      <c r="AN11" s="728"/>
      <c r="AO11" s="728"/>
      <c r="AP11" s="728"/>
      <c r="AQ11" s="728"/>
      <c r="AR11" s="728"/>
      <c r="AS11" s="729"/>
      <c r="AT11" s="739" t="s">
        <v>8</v>
      </c>
      <c r="AU11" s="740"/>
      <c r="AV11" s="750"/>
      <c r="AW11" s="750"/>
      <c r="AX11" s="750"/>
      <c r="AY11" s="750"/>
    </row>
    <row r="12" spans="1:51" ht="42.75">
      <c r="A12" s="120" t="s">
        <v>169</v>
      </c>
      <c r="B12" s="120" t="s">
        <v>170</v>
      </c>
      <c r="C12" s="120" t="s">
        <v>171</v>
      </c>
      <c r="D12" s="120" t="s">
        <v>178</v>
      </c>
      <c r="E12" s="120" t="s">
        <v>185</v>
      </c>
      <c r="F12" s="120" t="s">
        <v>186</v>
      </c>
      <c r="G12" s="120" t="s">
        <v>277</v>
      </c>
      <c r="H12" s="120" t="s">
        <v>184</v>
      </c>
      <c r="I12" s="743"/>
      <c r="J12" s="743"/>
      <c r="K12" s="743"/>
      <c r="L12" s="743"/>
      <c r="M12" s="743"/>
      <c r="N12" s="743"/>
      <c r="O12" s="120">
        <v>2020</v>
      </c>
      <c r="P12" s="120">
        <v>2021</v>
      </c>
      <c r="Q12" s="120">
        <v>2022</v>
      </c>
      <c r="R12" s="120">
        <v>2023</v>
      </c>
      <c r="S12" s="120">
        <v>2024</v>
      </c>
      <c r="T12" s="743"/>
      <c r="U12" s="743"/>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43"/>
      <c r="AW12" s="743"/>
      <c r="AX12" s="743"/>
      <c r="AY12" s="743"/>
    </row>
    <row r="13" spans="1:51" ht="195">
      <c r="A13" s="121"/>
      <c r="B13" s="121"/>
      <c r="C13" s="121"/>
      <c r="D13" s="121"/>
      <c r="E13" s="121" t="s">
        <v>425</v>
      </c>
      <c r="F13" s="121"/>
      <c r="G13" s="122" t="s">
        <v>427</v>
      </c>
      <c r="H13" s="122" t="s">
        <v>845</v>
      </c>
      <c r="I13" s="232" t="s">
        <v>428</v>
      </c>
      <c r="J13" s="233" t="s">
        <v>429</v>
      </c>
      <c r="K13" s="122" t="s">
        <v>430</v>
      </c>
      <c r="L13" s="121"/>
      <c r="M13" s="122" t="s">
        <v>431</v>
      </c>
      <c r="N13" s="122" t="s">
        <v>432</v>
      </c>
      <c r="O13" s="123"/>
      <c r="P13" s="123"/>
      <c r="Q13" s="123"/>
      <c r="R13" s="234">
        <v>1</v>
      </c>
      <c r="S13" s="123"/>
      <c r="T13" s="235" t="s">
        <v>433</v>
      </c>
      <c r="U13" s="232" t="s">
        <v>434</v>
      </c>
      <c r="V13" s="236"/>
      <c r="W13" s="236"/>
      <c r="X13" s="236">
        <v>0.25</v>
      </c>
      <c r="Y13" s="236"/>
      <c r="Z13" s="236"/>
      <c r="AA13" s="236">
        <v>0.25</v>
      </c>
      <c r="AB13" s="236"/>
      <c r="AC13" s="236"/>
      <c r="AD13" s="236">
        <v>0.25</v>
      </c>
      <c r="AE13" s="236"/>
      <c r="AF13" s="236"/>
      <c r="AG13" s="236">
        <v>0.25</v>
      </c>
      <c r="AH13" s="124"/>
      <c r="AI13" s="124"/>
      <c r="AJ13" s="127">
        <v>0.25</v>
      </c>
      <c r="AK13" s="128"/>
      <c r="AL13" s="124"/>
      <c r="AM13" s="124"/>
      <c r="AN13" s="124"/>
      <c r="AO13" s="124"/>
      <c r="AP13" s="124"/>
      <c r="AQ13" s="124"/>
      <c r="AR13" s="124"/>
      <c r="AS13" s="124"/>
      <c r="AT13" s="127">
        <f>SUM(AH13:AS13)</f>
        <v>0.25</v>
      </c>
      <c r="AU13" s="379">
        <f>+AT13/R13</f>
        <v>0.25</v>
      </c>
      <c r="AV13" s="412"/>
      <c r="AW13" s="412"/>
      <c r="AX13" s="479"/>
      <c r="AY13" s="480"/>
    </row>
    <row r="14" spans="1:51" ht="195">
      <c r="A14" s="121"/>
      <c r="B14" s="121"/>
      <c r="C14" s="121"/>
      <c r="D14" s="121"/>
      <c r="E14" s="121" t="s">
        <v>425</v>
      </c>
      <c r="F14" s="121"/>
      <c r="G14" s="122" t="s">
        <v>427</v>
      </c>
      <c r="H14" s="122" t="s">
        <v>845</v>
      </c>
      <c r="I14" s="232" t="s">
        <v>435</v>
      </c>
      <c r="J14" s="233" t="s">
        <v>436</v>
      </c>
      <c r="K14" s="124" t="s">
        <v>430</v>
      </c>
      <c r="L14" s="124"/>
      <c r="M14" s="122" t="s">
        <v>437</v>
      </c>
      <c r="N14" s="237" t="s">
        <v>438</v>
      </c>
      <c r="O14" s="124"/>
      <c r="P14" s="124"/>
      <c r="Q14" s="124"/>
      <c r="R14" s="235">
        <v>1</v>
      </c>
      <c r="S14" s="124"/>
      <c r="T14" s="235" t="s">
        <v>439</v>
      </c>
      <c r="U14" s="232" t="s">
        <v>440</v>
      </c>
      <c r="V14" s="236"/>
      <c r="W14" s="236"/>
      <c r="X14" s="236"/>
      <c r="Y14" s="236"/>
      <c r="Z14" s="236"/>
      <c r="AA14" s="236"/>
      <c r="AB14" s="236"/>
      <c r="AC14" s="236"/>
      <c r="AD14" s="236"/>
      <c r="AE14" s="236"/>
      <c r="AF14" s="236"/>
      <c r="AG14" s="238">
        <v>1</v>
      </c>
      <c r="AH14" s="124"/>
      <c r="AI14" s="124"/>
      <c r="AJ14" s="124"/>
      <c r="AK14" s="128"/>
      <c r="AL14" s="124"/>
      <c r="AM14" s="124"/>
      <c r="AN14" s="124"/>
      <c r="AO14" s="124"/>
      <c r="AP14" s="124"/>
      <c r="AQ14" s="124"/>
      <c r="AR14" s="124"/>
      <c r="AS14" s="124"/>
      <c r="AT14" s="124">
        <f aca="true" t="shared" si="0" ref="AT14:AT22">SUM(AH14:AS14)</f>
        <v>0</v>
      </c>
      <c r="AU14" s="379">
        <f aca="true" t="shared" si="1" ref="AU14:AU22">+AT14/R14</f>
        <v>0</v>
      </c>
      <c r="AV14" s="412"/>
      <c r="AW14" s="412"/>
      <c r="AX14" s="479"/>
      <c r="AY14" s="480"/>
    </row>
    <row r="15" spans="1:51" ht="135">
      <c r="A15" s="121"/>
      <c r="B15" s="121"/>
      <c r="C15" s="121"/>
      <c r="D15" s="121"/>
      <c r="E15" s="121" t="s">
        <v>425</v>
      </c>
      <c r="F15" s="121"/>
      <c r="G15" s="122" t="s">
        <v>427</v>
      </c>
      <c r="H15" s="122" t="s">
        <v>845</v>
      </c>
      <c r="I15" s="232" t="s">
        <v>441</v>
      </c>
      <c r="J15" s="233" t="s">
        <v>442</v>
      </c>
      <c r="K15" s="124" t="s">
        <v>430</v>
      </c>
      <c r="L15" s="124"/>
      <c r="M15" s="121" t="s">
        <v>437</v>
      </c>
      <c r="N15" s="237" t="s">
        <v>443</v>
      </c>
      <c r="O15" s="124"/>
      <c r="P15" s="124"/>
      <c r="Q15" s="124"/>
      <c r="R15" s="235">
        <v>12</v>
      </c>
      <c r="S15" s="124"/>
      <c r="T15" s="235" t="s">
        <v>444</v>
      </c>
      <c r="U15" s="232" t="s">
        <v>445</v>
      </c>
      <c r="V15" s="236"/>
      <c r="W15" s="236"/>
      <c r="X15" s="238"/>
      <c r="Y15" s="238">
        <v>4</v>
      </c>
      <c r="Z15" s="238"/>
      <c r="AA15" s="238"/>
      <c r="AB15" s="238"/>
      <c r="AC15" s="238">
        <v>4</v>
      </c>
      <c r="AD15" s="238"/>
      <c r="AE15" s="238"/>
      <c r="AF15" s="238"/>
      <c r="AG15" s="238">
        <v>4</v>
      </c>
      <c r="AH15" s="124"/>
      <c r="AI15" s="124"/>
      <c r="AJ15" s="124"/>
      <c r="AK15" s="128">
        <v>4</v>
      </c>
      <c r="AL15" s="124"/>
      <c r="AM15" s="124"/>
      <c r="AN15" s="124"/>
      <c r="AO15" s="124"/>
      <c r="AP15" s="124"/>
      <c r="AQ15" s="124"/>
      <c r="AR15" s="124"/>
      <c r="AS15" s="124"/>
      <c r="AT15" s="124">
        <f t="shared" si="0"/>
        <v>4</v>
      </c>
      <c r="AU15" s="379">
        <f t="shared" si="1"/>
        <v>0.3333333333333333</v>
      </c>
      <c r="AV15" s="412"/>
      <c r="AW15" s="412"/>
      <c r="AX15" s="234"/>
      <c r="AY15" s="480"/>
    </row>
    <row r="16" spans="1:51" ht="190.5" customHeight="1">
      <c r="A16" s="121"/>
      <c r="B16" s="121"/>
      <c r="C16" s="121"/>
      <c r="D16" s="121"/>
      <c r="E16" s="121" t="s">
        <v>425</v>
      </c>
      <c r="F16" s="121"/>
      <c r="G16" s="122" t="s">
        <v>427</v>
      </c>
      <c r="H16" s="122" t="s">
        <v>845</v>
      </c>
      <c r="I16" s="232" t="s">
        <v>446</v>
      </c>
      <c r="J16" s="233" t="s">
        <v>447</v>
      </c>
      <c r="K16" s="124" t="s">
        <v>430</v>
      </c>
      <c r="L16" s="124"/>
      <c r="M16" s="122" t="s">
        <v>437</v>
      </c>
      <c r="N16" s="233" t="s">
        <v>448</v>
      </c>
      <c r="O16" s="124"/>
      <c r="P16" s="124"/>
      <c r="Q16" s="124"/>
      <c r="R16" s="235">
        <v>6</v>
      </c>
      <c r="S16" s="124"/>
      <c r="T16" s="235" t="s">
        <v>444</v>
      </c>
      <c r="U16" s="232" t="s">
        <v>449</v>
      </c>
      <c r="V16" s="236"/>
      <c r="W16" s="236"/>
      <c r="X16" s="236"/>
      <c r="Y16" s="239">
        <v>2</v>
      </c>
      <c r="Z16" s="239"/>
      <c r="AA16" s="240"/>
      <c r="AB16" s="239"/>
      <c r="AC16" s="239">
        <v>2</v>
      </c>
      <c r="AD16" s="236"/>
      <c r="AE16" s="236"/>
      <c r="AF16" s="236"/>
      <c r="AG16" s="238">
        <v>2</v>
      </c>
      <c r="AH16" s="124"/>
      <c r="AI16" s="124"/>
      <c r="AJ16" s="124"/>
      <c r="AK16" s="128">
        <v>4</v>
      </c>
      <c r="AL16" s="124"/>
      <c r="AM16" s="124"/>
      <c r="AN16" s="124"/>
      <c r="AO16" s="124"/>
      <c r="AP16" s="124"/>
      <c r="AQ16" s="124"/>
      <c r="AR16" s="124"/>
      <c r="AS16" s="124"/>
      <c r="AT16" s="124">
        <f t="shared" si="0"/>
        <v>4</v>
      </c>
      <c r="AU16" s="379">
        <f>+AT16/R16</f>
        <v>0.6666666666666666</v>
      </c>
      <c r="AV16" s="412"/>
      <c r="AW16" s="412"/>
      <c r="AX16" s="234"/>
      <c r="AY16" s="480"/>
    </row>
    <row r="17" spans="1:51" ht="180">
      <c r="A17" s="121"/>
      <c r="B17" s="121"/>
      <c r="C17" s="121"/>
      <c r="D17" s="121"/>
      <c r="E17" s="121" t="s">
        <v>425</v>
      </c>
      <c r="F17" s="121"/>
      <c r="G17" s="122" t="s">
        <v>427</v>
      </c>
      <c r="H17" s="121" t="s">
        <v>450</v>
      </c>
      <c r="I17" s="232" t="s">
        <v>451</v>
      </c>
      <c r="J17" s="233" t="s">
        <v>452</v>
      </c>
      <c r="K17" s="124" t="s">
        <v>453</v>
      </c>
      <c r="L17" s="235"/>
      <c r="M17" s="121" t="s">
        <v>431</v>
      </c>
      <c r="N17" s="122" t="s">
        <v>454</v>
      </c>
      <c r="O17" s="124"/>
      <c r="P17" s="124"/>
      <c r="Q17" s="124"/>
      <c r="R17" s="234">
        <v>1</v>
      </c>
      <c r="S17" s="124"/>
      <c r="T17" s="235" t="s">
        <v>455</v>
      </c>
      <c r="U17" s="232" t="s">
        <v>456</v>
      </c>
      <c r="V17" s="236"/>
      <c r="W17" s="236"/>
      <c r="X17" s="236"/>
      <c r="Y17" s="236"/>
      <c r="Z17" s="236"/>
      <c r="AA17" s="236">
        <v>1</v>
      </c>
      <c r="AB17" s="236"/>
      <c r="AC17" s="236"/>
      <c r="AD17" s="236"/>
      <c r="AE17" s="236"/>
      <c r="AF17" s="236"/>
      <c r="AG17" s="236">
        <v>1</v>
      </c>
      <c r="AH17" s="124"/>
      <c r="AI17" s="124"/>
      <c r="AJ17" s="124"/>
      <c r="AK17" s="128"/>
      <c r="AL17" s="124"/>
      <c r="AM17" s="124"/>
      <c r="AN17" s="124"/>
      <c r="AO17" s="124"/>
      <c r="AP17" s="124"/>
      <c r="AQ17" s="124"/>
      <c r="AR17" s="124"/>
      <c r="AS17" s="124"/>
      <c r="AT17" s="124">
        <f t="shared" si="0"/>
        <v>0</v>
      </c>
      <c r="AU17" s="379">
        <f t="shared" si="1"/>
        <v>0</v>
      </c>
      <c r="AV17" s="412"/>
      <c r="AW17" s="412"/>
      <c r="AX17" s="479"/>
      <c r="AY17" s="480"/>
    </row>
    <row r="18" spans="1:51" ht="156" customHeight="1">
      <c r="A18" s="121"/>
      <c r="B18" s="121"/>
      <c r="C18" s="121"/>
      <c r="D18" s="121"/>
      <c r="E18" s="121" t="s">
        <v>425</v>
      </c>
      <c r="F18" s="121"/>
      <c r="G18" s="122" t="s">
        <v>427</v>
      </c>
      <c r="H18" s="121" t="s">
        <v>450</v>
      </c>
      <c r="I18" s="232" t="s">
        <v>457</v>
      </c>
      <c r="J18" s="233" t="s">
        <v>458</v>
      </c>
      <c r="K18" s="124" t="s">
        <v>453</v>
      </c>
      <c r="L18" s="235"/>
      <c r="M18" s="121" t="s">
        <v>431</v>
      </c>
      <c r="N18" s="122" t="s">
        <v>459</v>
      </c>
      <c r="O18" s="124"/>
      <c r="P18" s="124"/>
      <c r="Q18" s="124"/>
      <c r="R18" s="234">
        <v>1</v>
      </c>
      <c r="S18" s="124"/>
      <c r="T18" s="235" t="s">
        <v>460</v>
      </c>
      <c r="U18" s="232" t="s">
        <v>461</v>
      </c>
      <c r="V18" s="236">
        <v>1</v>
      </c>
      <c r="W18" s="236">
        <v>1</v>
      </c>
      <c r="X18" s="236">
        <v>1</v>
      </c>
      <c r="Y18" s="236">
        <v>1</v>
      </c>
      <c r="Z18" s="236">
        <v>1</v>
      </c>
      <c r="AA18" s="236">
        <v>1</v>
      </c>
      <c r="AB18" s="236">
        <v>1</v>
      </c>
      <c r="AC18" s="236">
        <v>1</v>
      </c>
      <c r="AD18" s="236">
        <v>1</v>
      </c>
      <c r="AE18" s="236">
        <v>1</v>
      </c>
      <c r="AF18" s="236">
        <v>1</v>
      </c>
      <c r="AG18" s="236">
        <v>1</v>
      </c>
      <c r="AH18" s="127">
        <v>1</v>
      </c>
      <c r="AI18" s="127">
        <v>1</v>
      </c>
      <c r="AJ18" s="127">
        <v>1</v>
      </c>
      <c r="AK18" s="481">
        <v>1</v>
      </c>
      <c r="AL18" s="124"/>
      <c r="AM18" s="124"/>
      <c r="AN18" s="124"/>
      <c r="AO18" s="124"/>
      <c r="AP18" s="124"/>
      <c r="AQ18" s="124"/>
      <c r="AR18" s="124"/>
      <c r="AS18" s="124"/>
      <c r="AT18" s="127">
        <f>AVERAGE(AH18:AS18)</f>
        <v>1</v>
      </c>
      <c r="AU18" s="379">
        <f>+(SUM(AH18:AS18)/+SUM(V18:AG18))</f>
        <v>0.3333333333333333</v>
      </c>
      <c r="AV18" s="414"/>
      <c r="AW18" s="414"/>
      <c r="AX18" s="234"/>
      <c r="AY18" s="480"/>
    </row>
    <row r="19" spans="1:51" ht="345">
      <c r="A19" s="121"/>
      <c r="B19" s="121"/>
      <c r="C19" s="121"/>
      <c r="D19" s="121"/>
      <c r="E19" s="121" t="s">
        <v>425</v>
      </c>
      <c r="F19" s="121"/>
      <c r="G19" s="122" t="s">
        <v>427</v>
      </c>
      <c r="H19" s="122" t="s">
        <v>845</v>
      </c>
      <c r="I19" s="232" t="s">
        <v>462</v>
      </c>
      <c r="J19" s="232" t="s">
        <v>463</v>
      </c>
      <c r="K19" s="121" t="s">
        <v>453</v>
      </c>
      <c r="L19" s="124"/>
      <c r="M19" s="122" t="s">
        <v>431</v>
      </c>
      <c r="N19" s="232" t="s">
        <v>464</v>
      </c>
      <c r="O19" s="124"/>
      <c r="P19" s="124"/>
      <c r="Q19" s="124"/>
      <c r="R19" s="234">
        <v>1</v>
      </c>
      <c r="S19" s="124"/>
      <c r="T19" s="235" t="s">
        <v>444</v>
      </c>
      <c r="U19" s="232" t="s">
        <v>465</v>
      </c>
      <c r="V19" s="236"/>
      <c r="W19" s="236"/>
      <c r="X19" s="236"/>
      <c r="Y19" s="236">
        <v>1</v>
      </c>
      <c r="Z19" s="236"/>
      <c r="AA19" s="236"/>
      <c r="AB19" s="236"/>
      <c r="AC19" s="236">
        <v>1</v>
      </c>
      <c r="AD19" s="236"/>
      <c r="AE19" s="236"/>
      <c r="AF19" s="236"/>
      <c r="AG19" s="236">
        <v>1</v>
      </c>
      <c r="AH19" s="124"/>
      <c r="AI19" s="124"/>
      <c r="AJ19" s="124"/>
      <c r="AK19" s="481">
        <v>1</v>
      </c>
      <c r="AL19" s="124"/>
      <c r="AM19" s="124"/>
      <c r="AN19" s="124"/>
      <c r="AO19" s="124"/>
      <c r="AP19" s="124"/>
      <c r="AQ19" s="124"/>
      <c r="AR19" s="124"/>
      <c r="AS19" s="124"/>
      <c r="AT19" s="127">
        <f t="shared" si="0"/>
        <v>1</v>
      </c>
      <c r="AU19" s="379">
        <f>+(SUM(AH19:AS19)/+SUM(V19:AG19))</f>
        <v>0.3333333333333333</v>
      </c>
      <c r="AV19" s="412"/>
      <c r="AW19" s="412"/>
      <c r="AX19" s="234"/>
      <c r="AY19" s="480"/>
    </row>
    <row r="20" spans="1:51" ht="268.5" customHeight="1">
      <c r="A20" s="121"/>
      <c r="B20" s="121"/>
      <c r="C20" s="121"/>
      <c r="D20" s="121"/>
      <c r="E20" s="121" t="s">
        <v>425</v>
      </c>
      <c r="F20" s="121"/>
      <c r="G20" s="122" t="s">
        <v>427</v>
      </c>
      <c r="H20" s="122" t="s">
        <v>845</v>
      </c>
      <c r="I20" s="232" t="s">
        <v>466</v>
      </c>
      <c r="J20" s="233" t="s">
        <v>467</v>
      </c>
      <c r="K20" s="124" t="s">
        <v>430</v>
      </c>
      <c r="L20" s="124"/>
      <c r="M20" s="121" t="s">
        <v>437</v>
      </c>
      <c r="N20" s="237" t="s">
        <v>468</v>
      </c>
      <c r="O20" s="124"/>
      <c r="P20" s="124"/>
      <c r="Q20" s="124"/>
      <c r="R20" s="235">
        <v>2</v>
      </c>
      <c r="S20" s="124"/>
      <c r="T20" s="235" t="s">
        <v>455</v>
      </c>
      <c r="U20" s="232" t="s">
        <v>469</v>
      </c>
      <c r="V20" s="236"/>
      <c r="W20" s="236"/>
      <c r="X20" s="236"/>
      <c r="Y20" s="236"/>
      <c r="Z20" s="236"/>
      <c r="AA20" s="238"/>
      <c r="AB20" s="239">
        <v>1</v>
      </c>
      <c r="AC20" s="236"/>
      <c r="AD20" s="236"/>
      <c r="AE20" s="236"/>
      <c r="AF20" s="236"/>
      <c r="AG20" s="238">
        <v>1</v>
      </c>
      <c r="AH20" s="124"/>
      <c r="AI20" s="124"/>
      <c r="AJ20" s="124"/>
      <c r="AK20" s="128"/>
      <c r="AL20" s="124"/>
      <c r="AM20" s="124"/>
      <c r="AN20" s="124"/>
      <c r="AO20" s="124"/>
      <c r="AP20" s="124"/>
      <c r="AQ20" s="124"/>
      <c r="AR20" s="124"/>
      <c r="AS20" s="124"/>
      <c r="AT20" s="124">
        <f t="shared" si="0"/>
        <v>0</v>
      </c>
      <c r="AU20" s="379">
        <f t="shared" si="1"/>
        <v>0</v>
      </c>
      <c r="AV20" s="412"/>
      <c r="AW20" s="412"/>
      <c r="AX20" s="479"/>
      <c r="AY20" s="480"/>
    </row>
    <row r="21" spans="1:51" ht="173.25" customHeight="1">
      <c r="A21" s="121"/>
      <c r="B21" s="121"/>
      <c r="C21" s="121"/>
      <c r="D21" s="121"/>
      <c r="E21" s="121" t="s">
        <v>425</v>
      </c>
      <c r="F21" s="121"/>
      <c r="G21" s="122" t="s">
        <v>427</v>
      </c>
      <c r="H21" s="122" t="s">
        <v>845</v>
      </c>
      <c r="I21" s="232" t="s">
        <v>470</v>
      </c>
      <c r="J21" s="233" t="s">
        <v>471</v>
      </c>
      <c r="K21" s="124" t="s">
        <v>430</v>
      </c>
      <c r="L21" s="124"/>
      <c r="M21" s="121" t="s">
        <v>437</v>
      </c>
      <c r="N21" s="122" t="s">
        <v>472</v>
      </c>
      <c r="O21" s="124"/>
      <c r="P21" s="124"/>
      <c r="Q21" s="124"/>
      <c r="R21" s="241">
        <v>12</v>
      </c>
      <c r="S21" s="124"/>
      <c r="T21" s="235" t="s">
        <v>460</v>
      </c>
      <c r="U21" s="232" t="s">
        <v>473</v>
      </c>
      <c r="V21" s="121">
        <v>1</v>
      </c>
      <c r="W21" s="474">
        <v>1</v>
      </c>
      <c r="X21" s="474">
        <v>1</v>
      </c>
      <c r="Y21" s="474">
        <v>1</v>
      </c>
      <c r="Z21" s="474">
        <v>1</v>
      </c>
      <c r="AA21" s="474">
        <v>1</v>
      </c>
      <c r="AB21" s="474">
        <v>1</v>
      </c>
      <c r="AC21" s="474">
        <v>1</v>
      </c>
      <c r="AD21" s="474">
        <v>1</v>
      </c>
      <c r="AE21" s="474">
        <v>1</v>
      </c>
      <c r="AF21" s="474">
        <v>1</v>
      </c>
      <c r="AG21" s="474">
        <v>1</v>
      </c>
      <c r="AH21" s="474">
        <v>1</v>
      </c>
      <c r="AI21" s="474">
        <v>1</v>
      </c>
      <c r="AJ21" s="474">
        <v>1</v>
      </c>
      <c r="AK21" s="474">
        <v>1</v>
      </c>
      <c r="AL21" s="474"/>
      <c r="AM21" s="474"/>
      <c r="AN21" s="474"/>
      <c r="AO21" s="474"/>
      <c r="AP21" s="474"/>
      <c r="AQ21" s="474"/>
      <c r="AR21" s="474"/>
      <c r="AS21" s="474"/>
      <c r="AT21" s="124">
        <f t="shared" si="0"/>
        <v>4</v>
      </c>
      <c r="AU21" s="379">
        <f t="shared" si="1"/>
        <v>0.3333333333333333</v>
      </c>
      <c r="AV21" s="414"/>
      <c r="AW21" s="414"/>
      <c r="AX21" s="234"/>
      <c r="AY21" s="480"/>
    </row>
    <row r="22" spans="1:51" ht="96" customHeight="1">
      <c r="A22" s="121"/>
      <c r="B22" s="121"/>
      <c r="C22" s="121"/>
      <c r="D22" s="121"/>
      <c r="E22" s="121" t="s">
        <v>425</v>
      </c>
      <c r="F22" s="121"/>
      <c r="G22" s="122" t="s">
        <v>427</v>
      </c>
      <c r="H22" s="122" t="s">
        <v>845</v>
      </c>
      <c r="I22" s="232" t="s">
        <v>474</v>
      </c>
      <c r="J22" s="233" t="s">
        <v>475</v>
      </c>
      <c r="K22" s="124" t="s">
        <v>430</v>
      </c>
      <c r="L22" s="124"/>
      <c r="M22" s="121" t="s">
        <v>437</v>
      </c>
      <c r="N22" s="237" t="s">
        <v>476</v>
      </c>
      <c r="O22" s="124"/>
      <c r="P22" s="124"/>
      <c r="Q22" s="124"/>
      <c r="R22" s="235">
        <v>2</v>
      </c>
      <c r="S22" s="124"/>
      <c r="T22" s="235" t="s">
        <v>455</v>
      </c>
      <c r="U22" s="232" t="s">
        <v>477</v>
      </c>
      <c r="V22" s="236"/>
      <c r="W22" s="236"/>
      <c r="X22" s="236"/>
      <c r="Y22" s="236"/>
      <c r="Z22" s="236"/>
      <c r="AA22" s="236"/>
      <c r="AB22" s="238">
        <v>1</v>
      </c>
      <c r="AC22" s="236"/>
      <c r="AD22" s="236"/>
      <c r="AE22" s="236"/>
      <c r="AF22" s="236"/>
      <c r="AG22" s="238">
        <v>1</v>
      </c>
      <c r="AH22" s="124"/>
      <c r="AI22" s="124"/>
      <c r="AJ22" s="124"/>
      <c r="AK22" s="128"/>
      <c r="AL22" s="124"/>
      <c r="AM22" s="124"/>
      <c r="AN22" s="124"/>
      <c r="AO22" s="124"/>
      <c r="AP22" s="124"/>
      <c r="AQ22" s="124"/>
      <c r="AR22" s="124"/>
      <c r="AS22" s="124"/>
      <c r="AT22" s="124">
        <f t="shared" si="0"/>
        <v>0</v>
      </c>
      <c r="AU22" s="379">
        <f t="shared" si="1"/>
        <v>0</v>
      </c>
      <c r="AV22" s="412"/>
      <c r="AW22" s="412"/>
      <c r="AX22" s="479"/>
      <c r="AY22" s="480"/>
    </row>
    <row r="23" spans="1:51" ht="54" customHeight="1">
      <c r="A23" s="745" t="s">
        <v>64</v>
      </c>
      <c r="B23" s="745"/>
      <c r="C23" s="745"/>
      <c r="D23" s="741" t="s">
        <v>66</v>
      </c>
      <c r="E23" s="741"/>
      <c r="F23" s="741"/>
      <c r="G23" s="741"/>
      <c r="H23" s="741"/>
      <c r="I23" s="741"/>
      <c r="J23" s="746" t="s">
        <v>300</v>
      </c>
      <c r="K23" s="746"/>
      <c r="L23" s="746"/>
      <c r="M23" s="746"/>
      <c r="N23" s="746"/>
      <c r="O23" s="746"/>
      <c r="P23" s="741" t="s">
        <v>66</v>
      </c>
      <c r="Q23" s="741"/>
      <c r="R23" s="741"/>
      <c r="S23" s="741"/>
      <c r="T23" s="741"/>
      <c r="U23" s="741"/>
      <c r="V23" s="741" t="s">
        <v>66</v>
      </c>
      <c r="W23" s="741"/>
      <c r="X23" s="741"/>
      <c r="Y23" s="741"/>
      <c r="Z23" s="741"/>
      <c r="AA23" s="741"/>
      <c r="AB23" s="741"/>
      <c r="AC23" s="741"/>
      <c r="AD23" s="741" t="s">
        <v>66</v>
      </c>
      <c r="AE23" s="741"/>
      <c r="AF23" s="741"/>
      <c r="AG23" s="741"/>
      <c r="AH23" s="741"/>
      <c r="AI23" s="741"/>
      <c r="AJ23" s="741"/>
      <c r="AK23" s="741"/>
      <c r="AL23" s="741"/>
      <c r="AM23" s="741"/>
      <c r="AN23" s="741"/>
      <c r="AO23" s="741"/>
      <c r="AP23" s="746" t="s">
        <v>318</v>
      </c>
      <c r="AQ23" s="746"/>
      <c r="AR23" s="746"/>
      <c r="AS23" s="746"/>
      <c r="AT23" s="741" t="s">
        <v>13</v>
      </c>
      <c r="AU23" s="741"/>
      <c r="AV23" s="741"/>
      <c r="AW23" s="741"/>
      <c r="AX23" s="741"/>
      <c r="AY23" s="741"/>
    </row>
    <row r="24" spans="1:51" ht="30" customHeight="1">
      <c r="A24" s="745"/>
      <c r="B24" s="745"/>
      <c r="C24" s="745"/>
      <c r="D24" s="741" t="s">
        <v>797</v>
      </c>
      <c r="E24" s="741"/>
      <c r="F24" s="741"/>
      <c r="G24" s="741"/>
      <c r="H24" s="741"/>
      <c r="I24" s="741"/>
      <c r="J24" s="746"/>
      <c r="K24" s="746"/>
      <c r="L24" s="746"/>
      <c r="M24" s="746"/>
      <c r="N24" s="746"/>
      <c r="O24" s="746"/>
      <c r="P24" s="741" t="s">
        <v>799</v>
      </c>
      <c r="Q24" s="741"/>
      <c r="R24" s="741"/>
      <c r="S24" s="741"/>
      <c r="T24" s="741"/>
      <c r="U24" s="741"/>
      <c r="V24" s="741" t="s">
        <v>800</v>
      </c>
      <c r="W24" s="741"/>
      <c r="X24" s="741"/>
      <c r="Y24" s="741"/>
      <c r="Z24" s="741"/>
      <c r="AA24" s="741"/>
      <c r="AB24" s="741"/>
      <c r="AC24" s="741"/>
      <c r="AD24" s="741" t="s">
        <v>65</v>
      </c>
      <c r="AE24" s="741"/>
      <c r="AF24" s="741"/>
      <c r="AG24" s="741"/>
      <c r="AH24" s="741"/>
      <c r="AI24" s="741"/>
      <c r="AJ24" s="741"/>
      <c r="AK24" s="741"/>
      <c r="AL24" s="741"/>
      <c r="AM24" s="741"/>
      <c r="AN24" s="741"/>
      <c r="AO24" s="741"/>
      <c r="AP24" s="746"/>
      <c r="AQ24" s="746"/>
      <c r="AR24" s="746"/>
      <c r="AS24" s="746"/>
      <c r="AT24" s="741" t="s">
        <v>771</v>
      </c>
      <c r="AU24" s="741"/>
      <c r="AV24" s="741"/>
      <c r="AW24" s="741"/>
      <c r="AX24" s="741"/>
      <c r="AY24" s="741"/>
    </row>
    <row r="25" spans="1:51" ht="30" customHeight="1">
      <c r="A25" s="745"/>
      <c r="B25" s="745"/>
      <c r="C25" s="745"/>
      <c r="D25" s="741" t="s">
        <v>798</v>
      </c>
      <c r="E25" s="741"/>
      <c r="F25" s="741"/>
      <c r="G25" s="741"/>
      <c r="H25" s="741"/>
      <c r="I25" s="741"/>
      <c r="J25" s="746"/>
      <c r="K25" s="746"/>
      <c r="L25" s="746"/>
      <c r="M25" s="746"/>
      <c r="N25" s="746"/>
      <c r="O25" s="746"/>
      <c r="P25" s="741" t="s">
        <v>798</v>
      </c>
      <c r="Q25" s="741"/>
      <c r="R25" s="741"/>
      <c r="S25" s="741"/>
      <c r="T25" s="741"/>
      <c r="U25" s="741"/>
      <c r="V25" s="741" t="s">
        <v>801</v>
      </c>
      <c r="W25" s="741"/>
      <c r="X25" s="741"/>
      <c r="Y25" s="741"/>
      <c r="Z25" s="741"/>
      <c r="AA25" s="741"/>
      <c r="AB25" s="741"/>
      <c r="AC25" s="741"/>
      <c r="AD25" s="741" t="s">
        <v>297</v>
      </c>
      <c r="AE25" s="741"/>
      <c r="AF25" s="741"/>
      <c r="AG25" s="741"/>
      <c r="AH25" s="741"/>
      <c r="AI25" s="741"/>
      <c r="AJ25" s="741"/>
      <c r="AK25" s="741"/>
      <c r="AL25" s="741"/>
      <c r="AM25" s="741"/>
      <c r="AN25" s="741"/>
      <c r="AO25" s="741"/>
      <c r="AP25" s="746"/>
      <c r="AQ25" s="746"/>
      <c r="AR25" s="746"/>
      <c r="AS25" s="746"/>
      <c r="AT25" s="741" t="s">
        <v>75</v>
      </c>
      <c r="AU25" s="741"/>
      <c r="AV25" s="741"/>
      <c r="AW25" s="741"/>
      <c r="AX25" s="741"/>
      <c r="AY25" s="741"/>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23:C25"/>
    <mergeCell ref="D23:I23"/>
    <mergeCell ref="J23:O25"/>
    <mergeCell ref="P23:U23"/>
    <mergeCell ref="V23:AC23"/>
    <mergeCell ref="AD23:AO23"/>
    <mergeCell ref="D25:I25"/>
    <mergeCell ref="AP23:AS25"/>
    <mergeCell ref="AT25:AY25"/>
    <mergeCell ref="AT23:AY23"/>
    <mergeCell ref="D24:I24"/>
    <mergeCell ref="P24:U24"/>
    <mergeCell ref="V24:AC24"/>
    <mergeCell ref="AD24:AO24"/>
    <mergeCell ref="AT24:AY24"/>
    <mergeCell ref="P25:U25"/>
    <mergeCell ref="V25:AC25"/>
    <mergeCell ref="AD25:AO25"/>
  </mergeCells>
  <printOptions/>
  <pageMargins left="0.7" right="0.7" top="0.75" bottom="0.75" header="0.3" footer="0.3"/>
  <pageSetup fitToHeight="1" fitToWidth="1" horizontalDpi="600" verticalDpi="600" orientation="landscape" scale="19" r:id="rId4"/>
  <drawing r:id="rId3"/>
  <legacyDrawing r:id="rId2"/>
</worksheet>
</file>

<file path=xl/worksheets/sheet24.xml><?xml version="1.0" encoding="utf-8"?>
<worksheet xmlns="http://schemas.openxmlformats.org/spreadsheetml/2006/main" xmlns:r="http://schemas.openxmlformats.org/officeDocument/2006/relationships">
  <sheetPr>
    <tabColor rgb="FFFFFF00"/>
  </sheetPr>
  <dimension ref="A1:AY22"/>
  <sheetViews>
    <sheetView zoomScale="80" zoomScaleNormal="80" zoomScalePageLayoutView="0" workbookViewId="0" topLeftCell="A1">
      <selection activeCell="D6" sqref="D6:E8"/>
    </sheetView>
  </sheetViews>
  <sheetFormatPr defaultColWidth="10.8515625" defaultRowHeight="15"/>
  <cols>
    <col min="1" max="1" width="19.28125" style="113" customWidth="1"/>
    <col min="2" max="2" width="10.00390625" style="113" customWidth="1"/>
    <col min="3" max="3" width="17.28125" style="113" customWidth="1"/>
    <col min="4" max="6" width="8.28125" style="113" customWidth="1"/>
    <col min="7" max="8" width="14.7109375" style="113" customWidth="1"/>
    <col min="9" max="9" width="36.421875" style="113" customWidth="1"/>
    <col min="10" max="10" width="29.28125" style="113" customWidth="1"/>
    <col min="11" max="11" width="16.8515625" style="113" customWidth="1"/>
    <col min="12" max="12" width="15.28125" style="113" customWidth="1"/>
    <col min="13" max="13" width="12.7109375" style="113" customWidth="1"/>
    <col min="14" max="14" width="27.421875" style="113" customWidth="1"/>
    <col min="15" max="19" width="8.7109375" style="113" customWidth="1"/>
    <col min="20" max="20" width="22.28125" style="113" customWidth="1"/>
    <col min="21" max="21" width="19.8515625" style="113" customWidth="1"/>
    <col min="22" max="45" width="5.8515625" style="113" customWidth="1"/>
    <col min="46" max="46" width="17.140625" style="113" customWidth="1"/>
    <col min="47" max="47" width="15.8515625" style="217" customWidth="1"/>
    <col min="48" max="49" width="55.8515625" style="113" customWidth="1"/>
    <col min="50" max="51" width="27.7109375" style="113" customWidth="1"/>
    <col min="52" max="16384" width="10.8515625" style="113" customWidth="1"/>
  </cols>
  <sheetData>
    <row r="1" spans="1:51" ht="15.75" customHeight="1">
      <c r="A1" s="724" t="s">
        <v>16</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6"/>
      <c r="AX1" s="998" t="s">
        <v>423</v>
      </c>
      <c r="AY1" s="999"/>
    </row>
    <row r="2" spans="1:51" ht="15.75" customHeight="1">
      <c r="A2" s="1090" t="s">
        <v>17</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2"/>
      <c r="AX2" s="1001" t="s">
        <v>418</v>
      </c>
      <c r="AY2" s="1002"/>
    </row>
    <row r="3" spans="1:51" ht="15" customHeight="1">
      <c r="A3" s="736" t="s">
        <v>195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8"/>
      <c r="AX3" s="1001" t="s">
        <v>424</v>
      </c>
      <c r="AY3" s="1002"/>
    </row>
    <row r="4" spans="1:51" ht="15.75" customHeight="1">
      <c r="A4" s="724"/>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6"/>
      <c r="AX4" s="723" t="s">
        <v>792</v>
      </c>
      <c r="AY4" s="723"/>
    </row>
    <row r="5" spans="1:51" ht="15" customHeight="1">
      <c r="A5" s="727" t="s">
        <v>174</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9"/>
      <c r="AH5" s="752" t="s">
        <v>69</v>
      </c>
      <c r="AI5" s="753"/>
      <c r="AJ5" s="753"/>
      <c r="AK5" s="753"/>
      <c r="AL5" s="753"/>
      <c r="AM5" s="753"/>
      <c r="AN5" s="753"/>
      <c r="AO5" s="753"/>
      <c r="AP5" s="753"/>
      <c r="AQ5" s="753"/>
      <c r="AR5" s="753"/>
      <c r="AS5" s="753"/>
      <c r="AT5" s="753"/>
      <c r="AU5" s="754"/>
      <c r="AV5" s="742" t="s">
        <v>409</v>
      </c>
      <c r="AW5" s="742" t="s">
        <v>410</v>
      </c>
      <c r="AX5" s="742" t="s">
        <v>298</v>
      </c>
      <c r="AY5" s="742" t="s">
        <v>299</v>
      </c>
    </row>
    <row r="6" spans="1:51" ht="15" customHeight="1">
      <c r="A6" s="761" t="s">
        <v>71</v>
      </c>
      <c r="B6" s="761"/>
      <c r="C6" s="761"/>
      <c r="D6" s="1066">
        <v>45084</v>
      </c>
      <c r="E6" s="762"/>
      <c r="F6" s="752" t="s">
        <v>67</v>
      </c>
      <c r="G6" s="754"/>
      <c r="H6" s="1094" t="s">
        <v>70</v>
      </c>
      <c r="I6" s="1094"/>
      <c r="J6" s="121"/>
      <c r="K6" s="752"/>
      <c r="L6" s="753"/>
      <c r="M6" s="753"/>
      <c r="N6" s="753"/>
      <c r="O6" s="753"/>
      <c r="P6" s="753"/>
      <c r="Q6" s="753"/>
      <c r="R6" s="753"/>
      <c r="S6" s="753"/>
      <c r="T6" s="753"/>
      <c r="U6" s="753"/>
      <c r="V6" s="114"/>
      <c r="W6" s="114"/>
      <c r="X6" s="114"/>
      <c r="Y6" s="114"/>
      <c r="Z6" s="114"/>
      <c r="AA6" s="114"/>
      <c r="AB6" s="114"/>
      <c r="AC6" s="114"/>
      <c r="AD6" s="114"/>
      <c r="AE6" s="114"/>
      <c r="AF6" s="114"/>
      <c r="AG6" s="115"/>
      <c r="AH6" s="755"/>
      <c r="AI6" s="1093"/>
      <c r="AJ6" s="1093"/>
      <c r="AK6" s="1093"/>
      <c r="AL6" s="1093"/>
      <c r="AM6" s="1093"/>
      <c r="AN6" s="1093"/>
      <c r="AO6" s="1093"/>
      <c r="AP6" s="1093"/>
      <c r="AQ6" s="1093"/>
      <c r="AR6" s="1093"/>
      <c r="AS6" s="1093"/>
      <c r="AT6" s="1093"/>
      <c r="AU6" s="757"/>
      <c r="AV6" s="750"/>
      <c r="AW6" s="750"/>
      <c r="AX6" s="750"/>
      <c r="AY6" s="750"/>
    </row>
    <row r="7" spans="1:51" ht="15" customHeight="1">
      <c r="A7" s="761"/>
      <c r="B7" s="761"/>
      <c r="C7" s="761"/>
      <c r="D7" s="762"/>
      <c r="E7" s="762"/>
      <c r="F7" s="755"/>
      <c r="G7" s="757"/>
      <c r="H7" s="1094" t="s">
        <v>68</v>
      </c>
      <c r="I7" s="1094"/>
      <c r="J7" s="121"/>
      <c r="K7" s="755"/>
      <c r="L7" s="1093"/>
      <c r="M7" s="1093"/>
      <c r="N7" s="1093"/>
      <c r="O7" s="1093"/>
      <c r="P7" s="1093"/>
      <c r="Q7" s="1093"/>
      <c r="R7" s="1093"/>
      <c r="S7" s="1093"/>
      <c r="T7" s="1093"/>
      <c r="U7" s="1093"/>
      <c r="V7" s="231"/>
      <c r="W7" s="231"/>
      <c r="X7" s="231"/>
      <c r="Y7" s="231"/>
      <c r="Z7" s="231"/>
      <c r="AA7" s="231"/>
      <c r="AB7" s="231"/>
      <c r="AC7" s="231"/>
      <c r="AD7" s="231"/>
      <c r="AE7" s="231"/>
      <c r="AF7" s="231"/>
      <c r="AG7" s="117"/>
      <c r="AH7" s="755"/>
      <c r="AI7" s="1093"/>
      <c r="AJ7" s="1093"/>
      <c r="AK7" s="1093"/>
      <c r="AL7" s="1093"/>
      <c r="AM7" s="1093"/>
      <c r="AN7" s="1093"/>
      <c r="AO7" s="1093"/>
      <c r="AP7" s="1093"/>
      <c r="AQ7" s="1093"/>
      <c r="AR7" s="1093"/>
      <c r="AS7" s="1093"/>
      <c r="AT7" s="1093"/>
      <c r="AU7" s="757"/>
      <c r="AV7" s="750"/>
      <c r="AW7" s="750"/>
      <c r="AX7" s="750"/>
      <c r="AY7" s="750"/>
    </row>
    <row r="8" spans="1:51" ht="15" customHeight="1">
      <c r="A8" s="761"/>
      <c r="B8" s="761"/>
      <c r="C8" s="761"/>
      <c r="D8" s="762"/>
      <c r="E8" s="762"/>
      <c r="F8" s="758"/>
      <c r="G8" s="760"/>
      <c r="H8" s="1094" t="s">
        <v>69</v>
      </c>
      <c r="I8" s="1094"/>
      <c r="J8" s="121" t="s">
        <v>425</v>
      </c>
      <c r="K8" s="758"/>
      <c r="L8" s="759"/>
      <c r="M8" s="759"/>
      <c r="N8" s="759"/>
      <c r="O8" s="759"/>
      <c r="P8" s="759"/>
      <c r="Q8" s="759"/>
      <c r="R8" s="759"/>
      <c r="S8" s="759"/>
      <c r="T8" s="759"/>
      <c r="U8" s="759"/>
      <c r="V8" s="118"/>
      <c r="W8" s="118"/>
      <c r="X8" s="118"/>
      <c r="Y8" s="118"/>
      <c r="Z8" s="118"/>
      <c r="AA8" s="118"/>
      <c r="AB8" s="118"/>
      <c r="AC8" s="118"/>
      <c r="AD8" s="118"/>
      <c r="AE8" s="118"/>
      <c r="AF8" s="118"/>
      <c r="AG8" s="119"/>
      <c r="AH8" s="755"/>
      <c r="AI8" s="1093"/>
      <c r="AJ8" s="1093"/>
      <c r="AK8" s="1093"/>
      <c r="AL8" s="1093"/>
      <c r="AM8" s="1093"/>
      <c r="AN8" s="1093"/>
      <c r="AO8" s="1093"/>
      <c r="AP8" s="1093"/>
      <c r="AQ8" s="1093"/>
      <c r="AR8" s="1093"/>
      <c r="AS8" s="1093"/>
      <c r="AT8" s="1093"/>
      <c r="AU8" s="757"/>
      <c r="AV8" s="750"/>
      <c r="AW8" s="750"/>
      <c r="AX8" s="750"/>
      <c r="AY8" s="750"/>
    </row>
    <row r="9" spans="1:51" ht="15" customHeight="1">
      <c r="A9" s="730" t="s">
        <v>399</v>
      </c>
      <c r="B9" s="731"/>
      <c r="C9" s="732"/>
      <c r="D9" s="766"/>
      <c r="E9" s="767"/>
      <c r="F9" s="767"/>
      <c r="G9" s="767"/>
      <c r="H9" s="767"/>
      <c r="I9" s="767"/>
      <c r="J9" s="767"/>
      <c r="K9" s="768"/>
      <c r="L9" s="768"/>
      <c r="M9" s="768"/>
      <c r="N9" s="768"/>
      <c r="O9" s="768"/>
      <c r="P9" s="768"/>
      <c r="Q9" s="768"/>
      <c r="R9" s="768"/>
      <c r="S9" s="768"/>
      <c r="T9" s="768"/>
      <c r="U9" s="768"/>
      <c r="V9" s="768"/>
      <c r="W9" s="768"/>
      <c r="X9" s="768"/>
      <c r="Y9" s="768"/>
      <c r="Z9" s="768"/>
      <c r="AA9" s="768"/>
      <c r="AB9" s="768"/>
      <c r="AC9" s="768"/>
      <c r="AD9" s="768"/>
      <c r="AE9" s="768"/>
      <c r="AF9" s="768"/>
      <c r="AG9" s="769"/>
      <c r="AH9" s="755"/>
      <c r="AI9" s="1093"/>
      <c r="AJ9" s="1093"/>
      <c r="AK9" s="1093"/>
      <c r="AL9" s="1093"/>
      <c r="AM9" s="1093"/>
      <c r="AN9" s="1093"/>
      <c r="AO9" s="1093"/>
      <c r="AP9" s="1093"/>
      <c r="AQ9" s="1093"/>
      <c r="AR9" s="1093"/>
      <c r="AS9" s="1093"/>
      <c r="AT9" s="1093"/>
      <c r="AU9" s="757"/>
      <c r="AV9" s="750"/>
      <c r="AW9" s="750"/>
      <c r="AX9" s="750"/>
      <c r="AY9" s="750"/>
    </row>
    <row r="10" spans="1:51" ht="15" customHeight="1">
      <c r="A10" s="763" t="s">
        <v>287</v>
      </c>
      <c r="B10" s="764"/>
      <c r="C10" s="765"/>
      <c r="D10" s="770" t="s">
        <v>500</v>
      </c>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9"/>
      <c r="AH10" s="758"/>
      <c r="AI10" s="759"/>
      <c r="AJ10" s="759"/>
      <c r="AK10" s="759"/>
      <c r="AL10" s="759"/>
      <c r="AM10" s="759"/>
      <c r="AN10" s="759"/>
      <c r="AO10" s="759"/>
      <c r="AP10" s="759"/>
      <c r="AQ10" s="759"/>
      <c r="AR10" s="759"/>
      <c r="AS10" s="759"/>
      <c r="AT10" s="759"/>
      <c r="AU10" s="760"/>
      <c r="AV10" s="750"/>
      <c r="AW10" s="750"/>
      <c r="AX10" s="750"/>
      <c r="AY10" s="750"/>
    </row>
    <row r="11" spans="1:51" ht="39.75" customHeight="1">
      <c r="A11" s="739" t="s">
        <v>168</v>
      </c>
      <c r="B11" s="744"/>
      <c r="C11" s="744"/>
      <c r="D11" s="744"/>
      <c r="E11" s="744"/>
      <c r="F11" s="740"/>
      <c r="G11" s="739" t="s">
        <v>278</v>
      </c>
      <c r="H11" s="740"/>
      <c r="I11" s="742" t="s">
        <v>179</v>
      </c>
      <c r="J11" s="742" t="s">
        <v>279</v>
      </c>
      <c r="K11" s="742" t="s">
        <v>323</v>
      </c>
      <c r="L11" s="742" t="s">
        <v>363</v>
      </c>
      <c r="M11" s="742" t="s">
        <v>167</v>
      </c>
      <c r="N11" s="742" t="s">
        <v>182</v>
      </c>
      <c r="O11" s="739" t="s">
        <v>284</v>
      </c>
      <c r="P11" s="744"/>
      <c r="Q11" s="744"/>
      <c r="R11" s="744"/>
      <c r="S11" s="740"/>
      <c r="T11" s="742" t="s">
        <v>173</v>
      </c>
      <c r="U11" s="742" t="s">
        <v>285</v>
      </c>
      <c r="V11" s="727" t="s">
        <v>370</v>
      </c>
      <c r="W11" s="728"/>
      <c r="X11" s="728"/>
      <c r="Y11" s="728"/>
      <c r="Z11" s="728"/>
      <c r="AA11" s="728"/>
      <c r="AB11" s="728"/>
      <c r="AC11" s="728"/>
      <c r="AD11" s="728"/>
      <c r="AE11" s="728"/>
      <c r="AF11" s="728"/>
      <c r="AG11" s="729"/>
      <c r="AH11" s="727" t="s">
        <v>87</v>
      </c>
      <c r="AI11" s="728"/>
      <c r="AJ11" s="728"/>
      <c r="AK11" s="728"/>
      <c r="AL11" s="728"/>
      <c r="AM11" s="728"/>
      <c r="AN11" s="728"/>
      <c r="AO11" s="728"/>
      <c r="AP11" s="728"/>
      <c r="AQ11" s="728"/>
      <c r="AR11" s="728"/>
      <c r="AS11" s="729"/>
      <c r="AT11" s="739" t="s">
        <v>8</v>
      </c>
      <c r="AU11" s="740"/>
      <c r="AV11" s="750"/>
      <c r="AW11" s="750"/>
      <c r="AX11" s="750"/>
      <c r="AY11" s="750"/>
    </row>
    <row r="12" spans="1:51" ht="42.75">
      <c r="A12" s="292" t="s">
        <v>169</v>
      </c>
      <c r="B12" s="292" t="s">
        <v>170</v>
      </c>
      <c r="C12" s="292" t="s">
        <v>171</v>
      </c>
      <c r="D12" s="292" t="s">
        <v>178</v>
      </c>
      <c r="E12" s="292" t="s">
        <v>185</v>
      </c>
      <c r="F12" s="292" t="s">
        <v>186</v>
      </c>
      <c r="G12" s="292" t="s">
        <v>277</v>
      </c>
      <c r="H12" s="292" t="s">
        <v>184</v>
      </c>
      <c r="I12" s="743"/>
      <c r="J12" s="743"/>
      <c r="K12" s="743"/>
      <c r="L12" s="743"/>
      <c r="M12" s="743"/>
      <c r="N12" s="743"/>
      <c r="O12" s="292">
        <v>2020</v>
      </c>
      <c r="P12" s="292">
        <v>2021</v>
      </c>
      <c r="Q12" s="292">
        <v>2022</v>
      </c>
      <c r="R12" s="292">
        <v>2023</v>
      </c>
      <c r="S12" s="292">
        <v>2024</v>
      </c>
      <c r="T12" s="743"/>
      <c r="U12" s="743"/>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43"/>
      <c r="AW12" s="743"/>
      <c r="AX12" s="743"/>
      <c r="AY12" s="743"/>
    </row>
    <row r="13" spans="1:51" ht="124.5" customHeight="1">
      <c r="A13" s="310"/>
      <c r="B13" s="121"/>
      <c r="C13" s="121"/>
      <c r="D13" s="121"/>
      <c r="E13" s="474" t="s">
        <v>425</v>
      </c>
      <c r="F13" s="121"/>
      <c r="G13" s="383" t="s">
        <v>720</v>
      </c>
      <c r="H13" s="121"/>
      <c r="I13" s="232" t="s">
        <v>721</v>
      </c>
      <c r="J13" s="402" t="s">
        <v>722</v>
      </c>
      <c r="K13" s="384" t="s">
        <v>453</v>
      </c>
      <c r="L13" s="122"/>
      <c r="M13" s="384" t="s">
        <v>431</v>
      </c>
      <c r="N13" s="402" t="s">
        <v>723</v>
      </c>
      <c r="O13" s="123"/>
      <c r="P13" s="123"/>
      <c r="Q13" s="123"/>
      <c r="R13" s="385">
        <v>1</v>
      </c>
      <c r="S13" s="123"/>
      <c r="T13" s="386" t="s">
        <v>433</v>
      </c>
      <c r="U13" s="403" t="s">
        <v>724</v>
      </c>
      <c r="V13" s="124"/>
      <c r="W13" s="124"/>
      <c r="X13" s="307">
        <v>1</v>
      </c>
      <c r="Y13" s="124"/>
      <c r="Z13" s="124"/>
      <c r="AA13" s="307">
        <v>1</v>
      </c>
      <c r="AB13" s="124"/>
      <c r="AC13" s="124"/>
      <c r="AD13" s="307">
        <v>1</v>
      </c>
      <c r="AE13" s="124"/>
      <c r="AF13" s="124"/>
      <c r="AG13" s="307">
        <v>1</v>
      </c>
      <c r="AH13" s="124"/>
      <c r="AI13" s="124"/>
      <c r="AJ13" s="127">
        <v>1</v>
      </c>
      <c r="AK13" s="124"/>
      <c r="AL13" s="124"/>
      <c r="AM13" s="124"/>
      <c r="AN13" s="124"/>
      <c r="AO13" s="124"/>
      <c r="AP13" s="124"/>
      <c r="AQ13" s="124"/>
      <c r="AR13" s="124"/>
      <c r="AS13" s="124"/>
      <c r="AT13" s="127">
        <f>SUM(AH13:AS13)</f>
        <v>1</v>
      </c>
      <c r="AU13" s="379">
        <f aca="true" t="shared" si="0" ref="AU13:AU18">+(SUM(AH13:AS13)/+SUM(V13:AG13))</f>
        <v>0.25</v>
      </c>
      <c r="AV13" s="412"/>
      <c r="AW13" s="427"/>
      <c r="AX13" s="234"/>
      <c r="AY13" s="234"/>
    </row>
    <row r="14" spans="1:51" ht="124.5" customHeight="1">
      <c r="A14" s="310"/>
      <c r="B14" s="121"/>
      <c r="C14" s="121"/>
      <c r="D14" s="121"/>
      <c r="E14" s="474" t="s">
        <v>425</v>
      </c>
      <c r="F14" s="121"/>
      <c r="G14" s="383" t="s">
        <v>720</v>
      </c>
      <c r="H14" s="121"/>
      <c r="I14" s="232" t="s">
        <v>725</v>
      </c>
      <c r="J14" s="402" t="s">
        <v>726</v>
      </c>
      <c r="K14" s="384" t="s">
        <v>453</v>
      </c>
      <c r="L14" s="124"/>
      <c r="M14" s="384" t="s">
        <v>431</v>
      </c>
      <c r="N14" s="402" t="s">
        <v>727</v>
      </c>
      <c r="O14" s="124"/>
      <c r="P14" s="124"/>
      <c r="Q14" s="124"/>
      <c r="R14" s="385">
        <v>1</v>
      </c>
      <c r="S14" s="124"/>
      <c r="T14" s="386" t="s">
        <v>433</v>
      </c>
      <c r="U14" s="402" t="s">
        <v>728</v>
      </c>
      <c r="V14" s="124"/>
      <c r="W14" s="124"/>
      <c r="X14" s="307">
        <v>1</v>
      </c>
      <c r="Y14" s="124"/>
      <c r="Z14" s="124"/>
      <c r="AA14" s="307">
        <v>1</v>
      </c>
      <c r="AB14" s="124"/>
      <c r="AC14" s="124"/>
      <c r="AD14" s="307">
        <v>1</v>
      </c>
      <c r="AE14" s="124"/>
      <c r="AF14" s="124"/>
      <c r="AG14" s="307">
        <v>1</v>
      </c>
      <c r="AH14" s="124"/>
      <c r="AI14" s="124"/>
      <c r="AJ14" s="127">
        <v>1</v>
      </c>
      <c r="AK14" s="124"/>
      <c r="AL14" s="124"/>
      <c r="AM14" s="124"/>
      <c r="AN14" s="124"/>
      <c r="AO14" s="124"/>
      <c r="AP14" s="124"/>
      <c r="AQ14" s="124"/>
      <c r="AR14" s="124"/>
      <c r="AS14" s="124"/>
      <c r="AT14" s="127">
        <f aca="true" t="shared" si="1" ref="AT14:AT19">SUM(AH14:AS14)</f>
        <v>1</v>
      </c>
      <c r="AU14" s="379">
        <f t="shared" si="0"/>
        <v>0.25</v>
      </c>
      <c r="AV14" s="412"/>
      <c r="AW14" s="427"/>
      <c r="AX14" s="234"/>
      <c r="AY14" s="234"/>
    </row>
    <row r="15" spans="1:51" ht="124.5" customHeight="1">
      <c r="A15" s="310"/>
      <c r="B15" s="121"/>
      <c r="C15" s="121"/>
      <c r="D15" s="121"/>
      <c r="E15" s="474" t="s">
        <v>425</v>
      </c>
      <c r="F15" s="121"/>
      <c r="G15" s="383" t="s">
        <v>720</v>
      </c>
      <c r="H15" s="121"/>
      <c r="I15" s="232" t="s">
        <v>729</v>
      </c>
      <c r="J15" s="402" t="s">
        <v>730</v>
      </c>
      <c r="K15" s="384" t="s">
        <v>453</v>
      </c>
      <c r="L15" s="124"/>
      <c r="M15" s="384" t="s">
        <v>431</v>
      </c>
      <c r="N15" s="402" t="s">
        <v>731</v>
      </c>
      <c r="O15" s="124"/>
      <c r="P15" s="124"/>
      <c r="Q15" s="124"/>
      <c r="R15" s="385">
        <v>1</v>
      </c>
      <c r="S15" s="124"/>
      <c r="T15" s="386" t="s">
        <v>433</v>
      </c>
      <c r="U15" s="402" t="s">
        <v>732</v>
      </c>
      <c r="V15" s="124"/>
      <c r="W15" s="124"/>
      <c r="X15" s="307">
        <v>1</v>
      </c>
      <c r="Y15" s="124"/>
      <c r="Z15" s="124"/>
      <c r="AA15" s="307">
        <v>1</v>
      </c>
      <c r="AB15" s="124"/>
      <c r="AC15" s="124"/>
      <c r="AD15" s="307">
        <v>1</v>
      </c>
      <c r="AE15" s="124"/>
      <c r="AF15" s="124"/>
      <c r="AG15" s="307">
        <v>1</v>
      </c>
      <c r="AH15" s="124"/>
      <c r="AI15" s="124"/>
      <c r="AJ15" s="127">
        <v>1</v>
      </c>
      <c r="AK15" s="124"/>
      <c r="AL15" s="124"/>
      <c r="AM15" s="124"/>
      <c r="AN15" s="124"/>
      <c r="AO15" s="124"/>
      <c r="AP15" s="124"/>
      <c r="AQ15" s="124"/>
      <c r="AR15" s="124"/>
      <c r="AS15" s="124"/>
      <c r="AT15" s="127">
        <f t="shared" si="1"/>
        <v>1</v>
      </c>
      <c r="AU15" s="379">
        <f t="shared" si="0"/>
        <v>0.25</v>
      </c>
      <c r="AV15" s="412"/>
      <c r="AW15" s="427"/>
      <c r="AX15" s="234"/>
      <c r="AY15" s="234"/>
    </row>
    <row r="16" spans="1:51" ht="124.5" customHeight="1">
      <c r="A16" s="310"/>
      <c r="B16" s="121"/>
      <c r="C16" s="121"/>
      <c r="D16" s="121"/>
      <c r="E16" s="474" t="s">
        <v>425</v>
      </c>
      <c r="F16" s="121"/>
      <c r="G16" s="383" t="s">
        <v>720</v>
      </c>
      <c r="H16" s="121"/>
      <c r="I16" s="232" t="s">
        <v>733</v>
      </c>
      <c r="J16" s="402" t="s">
        <v>734</v>
      </c>
      <c r="K16" s="384" t="s">
        <v>735</v>
      </c>
      <c r="L16" s="124"/>
      <c r="M16" s="384" t="s">
        <v>431</v>
      </c>
      <c r="N16" s="402" t="s">
        <v>736</v>
      </c>
      <c r="O16" s="124"/>
      <c r="P16" s="124"/>
      <c r="Q16" s="124"/>
      <c r="R16" s="385">
        <v>1</v>
      </c>
      <c r="S16" s="124"/>
      <c r="T16" s="386" t="s">
        <v>433</v>
      </c>
      <c r="U16" s="402" t="s">
        <v>737</v>
      </c>
      <c r="V16" s="124"/>
      <c r="W16" s="124"/>
      <c r="X16" s="307">
        <v>1</v>
      </c>
      <c r="Y16" s="124"/>
      <c r="Z16" s="124"/>
      <c r="AA16" s="307">
        <v>1</v>
      </c>
      <c r="AB16" s="124"/>
      <c r="AC16" s="124"/>
      <c r="AD16" s="307">
        <v>1</v>
      </c>
      <c r="AE16" s="124"/>
      <c r="AF16" s="124"/>
      <c r="AG16" s="307">
        <v>1</v>
      </c>
      <c r="AH16" s="124"/>
      <c r="AI16" s="124"/>
      <c r="AJ16" s="127">
        <v>1</v>
      </c>
      <c r="AK16" s="124"/>
      <c r="AL16" s="124"/>
      <c r="AM16" s="124"/>
      <c r="AN16" s="124"/>
      <c r="AO16" s="124"/>
      <c r="AP16" s="124"/>
      <c r="AQ16" s="124"/>
      <c r="AR16" s="124"/>
      <c r="AS16" s="124"/>
      <c r="AT16" s="127">
        <f t="shared" si="1"/>
        <v>1</v>
      </c>
      <c r="AU16" s="379">
        <f t="shared" si="0"/>
        <v>0.25</v>
      </c>
      <c r="AV16" s="412"/>
      <c r="AW16" s="152"/>
      <c r="AX16" s="234"/>
      <c r="AY16" s="234"/>
    </row>
    <row r="17" spans="1:51" ht="124.5" customHeight="1">
      <c r="A17" s="310"/>
      <c r="B17" s="121"/>
      <c r="C17" s="121"/>
      <c r="D17" s="121"/>
      <c r="E17" s="474" t="s">
        <v>425</v>
      </c>
      <c r="F17" s="121"/>
      <c r="G17" s="383" t="s">
        <v>720</v>
      </c>
      <c r="H17" s="121"/>
      <c r="I17" s="232" t="s">
        <v>738</v>
      </c>
      <c r="J17" s="402" t="s">
        <v>739</v>
      </c>
      <c r="K17" s="384" t="s">
        <v>735</v>
      </c>
      <c r="L17" s="124"/>
      <c r="M17" s="384" t="s">
        <v>431</v>
      </c>
      <c r="N17" s="402" t="s">
        <v>740</v>
      </c>
      <c r="O17" s="124"/>
      <c r="P17" s="124"/>
      <c r="Q17" s="124"/>
      <c r="R17" s="385">
        <v>1</v>
      </c>
      <c r="S17" s="124"/>
      <c r="T17" s="386" t="s">
        <v>433</v>
      </c>
      <c r="U17" s="402" t="s">
        <v>741</v>
      </c>
      <c r="V17" s="124"/>
      <c r="W17" s="124"/>
      <c r="X17" s="307">
        <v>1</v>
      </c>
      <c r="Y17" s="124"/>
      <c r="Z17" s="124"/>
      <c r="AA17" s="307">
        <v>1</v>
      </c>
      <c r="AB17" s="124"/>
      <c r="AC17" s="124"/>
      <c r="AD17" s="307">
        <v>1</v>
      </c>
      <c r="AE17" s="124"/>
      <c r="AF17" s="124"/>
      <c r="AG17" s="307">
        <v>1</v>
      </c>
      <c r="AH17" s="124"/>
      <c r="AI17" s="124"/>
      <c r="AJ17" s="127">
        <v>1</v>
      </c>
      <c r="AK17" s="124"/>
      <c r="AL17" s="124"/>
      <c r="AM17" s="124"/>
      <c r="AN17" s="124"/>
      <c r="AO17" s="124"/>
      <c r="AP17" s="124"/>
      <c r="AQ17" s="124"/>
      <c r="AR17" s="124"/>
      <c r="AS17" s="124"/>
      <c r="AT17" s="127">
        <f t="shared" si="1"/>
        <v>1</v>
      </c>
      <c r="AU17" s="379">
        <f t="shared" si="0"/>
        <v>0.25</v>
      </c>
      <c r="AV17" s="412"/>
      <c r="AW17" s="427"/>
      <c r="AX17" s="234"/>
      <c r="AY17" s="234"/>
    </row>
    <row r="18" spans="1:51" ht="124.5" customHeight="1">
      <c r="A18" s="310"/>
      <c r="B18" s="121"/>
      <c r="C18" s="121"/>
      <c r="D18" s="121"/>
      <c r="E18" s="474" t="s">
        <v>425</v>
      </c>
      <c r="F18" s="121"/>
      <c r="G18" s="383" t="s">
        <v>720</v>
      </c>
      <c r="H18" s="121"/>
      <c r="I18" s="232" t="s">
        <v>742</v>
      </c>
      <c r="J18" s="402" t="s">
        <v>743</v>
      </c>
      <c r="K18" s="384" t="s">
        <v>735</v>
      </c>
      <c r="L18" s="124"/>
      <c r="M18" s="384" t="s">
        <v>431</v>
      </c>
      <c r="N18" s="402" t="s">
        <v>744</v>
      </c>
      <c r="O18" s="124"/>
      <c r="P18" s="124"/>
      <c r="Q18" s="124"/>
      <c r="R18" s="385">
        <v>1</v>
      </c>
      <c r="S18" s="124"/>
      <c r="T18" s="386" t="s">
        <v>433</v>
      </c>
      <c r="U18" s="402" t="s">
        <v>745</v>
      </c>
      <c r="V18" s="124"/>
      <c r="W18" s="124"/>
      <c r="X18" s="307">
        <v>1</v>
      </c>
      <c r="Y18" s="124"/>
      <c r="Z18" s="124"/>
      <c r="AA18" s="307">
        <v>1</v>
      </c>
      <c r="AB18" s="124"/>
      <c r="AC18" s="124"/>
      <c r="AD18" s="307">
        <v>1</v>
      </c>
      <c r="AE18" s="124"/>
      <c r="AF18" s="124"/>
      <c r="AG18" s="307">
        <v>1</v>
      </c>
      <c r="AH18" s="124"/>
      <c r="AI18" s="124"/>
      <c r="AJ18" s="127">
        <v>1</v>
      </c>
      <c r="AK18" s="124"/>
      <c r="AL18" s="124"/>
      <c r="AM18" s="124"/>
      <c r="AN18" s="124"/>
      <c r="AO18" s="124"/>
      <c r="AP18" s="124"/>
      <c r="AQ18" s="124"/>
      <c r="AR18" s="124"/>
      <c r="AS18" s="124"/>
      <c r="AT18" s="127">
        <f t="shared" si="1"/>
        <v>1</v>
      </c>
      <c r="AU18" s="379">
        <f t="shared" si="0"/>
        <v>0.25</v>
      </c>
      <c r="AV18" s="412"/>
      <c r="AW18" s="427"/>
      <c r="AX18" s="234"/>
      <c r="AY18" s="234"/>
    </row>
    <row r="19" spans="1:51" ht="124.5" customHeight="1">
      <c r="A19" s="310"/>
      <c r="B19" s="121"/>
      <c r="C19" s="121"/>
      <c r="D19" s="121"/>
      <c r="E19" s="474" t="s">
        <v>425</v>
      </c>
      <c r="F19" s="121"/>
      <c r="G19" s="383" t="s">
        <v>720</v>
      </c>
      <c r="H19" s="121"/>
      <c r="I19" s="122" t="s">
        <v>746</v>
      </c>
      <c r="J19" s="402" t="s">
        <v>747</v>
      </c>
      <c r="K19" s="384" t="s">
        <v>430</v>
      </c>
      <c r="L19" s="124"/>
      <c r="M19" s="384" t="s">
        <v>431</v>
      </c>
      <c r="N19" s="402" t="s">
        <v>748</v>
      </c>
      <c r="O19" s="124"/>
      <c r="P19" s="124"/>
      <c r="Q19" s="124"/>
      <c r="R19" s="385">
        <v>1</v>
      </c>
      <c r="S19" s="124"/>
      <c r="T19" s="386" t="s">
        <v>433</v>
      </c>
      <c r="U19" s="402" t="s">
        <v>749</v>
      </c>
      <c r="V19" s="124"/>
      <c r="W19" s="124"/>
      <c r="X19" s="307">
        <v>0.25</v>
      </c>
      <c r="Y19" s="124"/>
      <c r="Z19" s="124"/>
      <c r="AA19" s="307">
        <v>0.25</v>
      </c>
      <c r="AB19" s="124"/>
      <c r="AC19" s="124"/>
      <c r="AD19" s="307">
        <v>0.25</v>
      </c>
      <c r="AE19" s="124"/>
      <c r="AF19" s="124"/>
      <c r="AG19" s="307">
        <v>0.25</v>
      </c>
      <c r="AH19" s="124"/>
      <c r="AI19" s="124"/>
      <c r="AJ19" s="127">
        <v>0.25</v>
      </c>
      <c r="AK19" s="124"/>
      <c r="AL19" s="124"/>
      <c r="AM19" s="124"/>
      <c r="AN19" s="124"/>
      <c r="AO19" s="124"/>
      <c r="AP19" s="124"/>
      <c r="AQ19" s="124"/>
      <c r="AR19" s="124"/>
      <c r="AS19" s="124"/>
      <c r="AT19" s="127">
        <f t="shared" si="1"/>
        <v>0.25</v>
      </c>
      <c r="AU19" s="379">
        <f>+AJ19/R19</f>
        <v>0.25</v>
      </c>
      <c r="AV19" s="412"/>
      <c r="AW19" s="427"/>
      <c r="AX19" s="234"/>
      <c r="AY19" s="234"/>
    </row>
    <row r="20" spans="1:51" ht="54" customHeight="1">
      <c r="A20" s="745" t="s">
        <v>64</v>
      </c>
      <c r="B20" s="745"/>
      <c r="C20" s="745"/>
      <c r="D20" s="741" t="s">
        <v>66</v>
      </c>
      <c r="E20" s="741"/>
      <c r="F20" s="741"/>
      <c r="G20" s="741"/>
      <c r="H20" s="741"/>
      <c r="I20" s="741"/>
      <c r="J20" s="746" t="s">
        <v>300</v>
      </c>
      <c r="K20" s="746"/>
      <c r="L20" s="746"/>
      <c r="M20" s="746"/>
      <c r="N20" s="746"/>
      <c r="O20" s="746"/>
      <c r="P20" s="741" t="s">
        <v>66</v>
      </c>
      <c r="Q20" s="741"/>
      <c r="R20" s="741"/>
      <c r="S20" s="741"/>
      <c r="T20" s="741"/>
      <c r="U20" s="741"/>
      <c r="V20" s="741" t="s">
        <v>66</v>
      </c>
      <c r="W20" s="741"/>
      <c r="X20" s="741"/>
      <c r="Y20" s="741"/>
      <c r="Z20" s="741"/>
      <c r="AA20" s="741"/>
      <c r="AB20" s="741"/>
      <c r="AC20" s="741"/>
      <c r="AD20" s="741" t="s">
        <v>66</v>
      </c>
      <c r="AE20" s="741"/>
      <c r="AF20" s="741"/>
      <c r="AG20" s="741"/>
      <c r="AH20" s="741"/>
      <c r="AI20" s="741"/>
      <c r="AJ20" s="741"/>
      <c r="AK20" s="741"/>
      <c r="AL20" s="741"/>
      <c r="AM20" s="741"/>
      <c r="AN20" s="741"/>
      <c r="AO20" s="741"/>
      <c r="AP20" s="746" t="s">
        <v>318</v>
      </c>
      <c r="AQ20" s="746"/>
      <c r="AR20" s="746"/>
      <c r="AS20" s="746"/>
      <c r="AT20" s="741" t="s">
        <v>13</v>
      </c>
      <c r="AU20" s="741"/>
      <c r="AV20" s="741"/>
      <c r="AW20" s="741"/>
      <c r="AX20" s="741"/>
      <c r="AY20" s="741"/>
    </row>
    <row r="21" spans="1:51" ht="30" customHeight="1">
      <c r="A21" s="745"/>
      <c r="B21" s="745"/>
      <c r="C21" s="745"/>
      <c r="D21" s="741" t="s">
        <v>804</v>
      </c>
      <c r="E21" s="741"/>
      <c r="F21" s="741"/>
      <c r="G21" s="741"/>
      <c r="H21" s="741"/>
      <c r="I21" s="741"/>
      <c r="J21" s="746"/>
      <c r="K21" s="746"/>
      <c r="L21" s="746"/>
      <c r="M21" s="746"/>
      <c r="N21" s="746"/>
      <c r="O21" s="746"/>
      <c r="P21" s="741" t="s">
        <v>806</v>
      </c>
      <c r="Q21" s="741"/>
      <c r="R21" s="741"/>
      <c r="S21" s="741"/>
      <c r="T21" s="741"/>
      <c r="U21" s="741"/>
      <c r="V21" s="741" t="s">
        <v>65</v>
      </c>
      <c r="W21" s="741"/>
      <c r="X21" s="741"/>
      <c r="Y21" s="741"/>
      <c r="Z21" s="741"/>
      <c r="AA21" s="741"/>
      <c r="AB21" s="741"/>
      <c r="AC21" s="741"/>
      <c r="AD21" s="741" t="s">
        <v>65</v>
      </c>
      <c r="AE21" s="741"/>
      <c r="AF21" s="741"/>
      <c r="AG21" s="741"/>
      <c r="AH21" s="741"/>
      <c r="AI21" s="741"/>
      <c r="AJ21" s="741"/>
      <c r="AK21" s="741"/>
      <c r="AL21" s="741"/>
      <c r="AM21" s="741"/>
      <c r="AN21" s="741"/>
      <c r="AO21" s="741"/>
      <c r="AP21" s="746"/>
      <c r="AQ21" s="746"/>
      <c r="AR21" s="746"/>
      <c r="AS21" s="746"/>
      <c r="AT21" s="741" t="s">
        <v>771</v>
      </c>
      <c r="AU21" s="741"/>
      <c r="AV21" s="741"/>
      <c r="AW21" s="741"/>
      <c r="AX21" s="741"/>
      <c r="AY21" s="741"/>
    </row>
    <row r="22" spans="1:51" ht="30" customHeight="1">
      <c r="A22" s="745"/>
      <c r="B22" s="745"/>
      <c r="C22" s="745"/>
      <c r="D22" s="741" t="s">
        <v>805</v>
      </c>
      <c r="E22" s="741"/>
      <c r="F22" s="741"/>
      <c r="G22" s="741"/>
      <c r="H22" s="741"/>
      <c r="I22" s="741"/>
      <c r="J22" s="746"/>
      <c r="K22" s="746"/>
      <c r="L22" s="746"/>
      <c r="M22" s="746"/>
      <c r="N22" s="746"/>
      <c r="O22" s="746"/>
      <c r="P22" s="741" t="s">
        <v>807</v>
      </c>
      <c r="Q22" s="741"/>
      <c r="R22" s="741"/>
      <c r="S22" s="741"/>
      <c r="T22" s="741"/>
      <c r="U22" s="741"/>
      <c r="V22" s="741" t="s">
        <v>297</v>
      </c>
      <c r="W22" s="741"/>
      <c r="X22" s="741"/>
      <c r="Y22" s="741"/>
      <c r="Z22" s="741"/>
      <c r="AA22" s="741"/>
      <c r="AB22" s="741"/>
      <c r="AC22" s="741"/>
      <c r="AD22" s="741" t="s">
        <v>297</v>
      </c>
      <c r="AE22" s="741"/>
      <c r="AF22" s="741"/>
      <c r="AG22" s="741"/>
      <c r="AH22" s="741"/>
      <c r="AI22" s="741"/>
      <c r="AJ22" s="741"/>
      <c r="AK22" s="741"/>
      <c r="AL22" s="741"/>
      <c r="AM22" s="741"/>
      <c r="AN22" s="741"/>
      <c r="AO22" s="741"/>
      <c r="AP22" s="746"/>
      <c r="AQ22" s="746"/>
      <c r="AR22" s="746"/>
      <c r="AS22" s="746"/>
      <c r="AT22" s="741" t="s">
        <v>75</v>
      </c>
      <c r="AU22" s="741"/>
      <c r="AV22" s="741"/>
      <c r="AW22" s="741"/>
      <c r="AX22" s="741"/>
      <c r="AY22" s="741"/>
    </row>
  </sheetData>
  <sheetProtection/>
  <mergeCells count="56">
    <mergeCell ref="AT22:AY22"/>
    <mergeCell ref="AT20:AY20"/>
    <mergeCell ref="D21:I21"/>
    <mergeCell ref="P21:U21"/>
    <mergeCell ref="V21:AC21"/>
    <mergeCell ref="AD21:AO21"/>
    <mergeCell ref="AT21:AY21"/>
    <mergeCell ref="P22:U22"/>
    <mergeCell ref="V22:AC22"/>
    <mergeCell ref="AD22:AO22"/>
    <mergeCell ref="AH11:AS11"/>
    <mergeCell ref="AT11:AU11"/>
    <mergeCell ref="A20:C22"/>
    <mergeCell ref="D20:I20"/>
    <mergeCell ref="J20:O22"/>
    <mergeCell ref="P20:U20"/>
    <mergeCell ref="V20:AC20"/>
    <mergeCell ref="AD20:AO20"/>
    <mergeCell ref="D22:I22"/>
    <mergeCell ref="AP20:AS22"/>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0" fitToWidth="0" horizontalDpi="600" verticalDpi="600" orientation="landscape" paperSize="5" scale="25" r:id="rId3"/>
  <legacyDrawing r:id="rId2"/>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1111" t="s">
        <v>20</v>
      </c>
      <c r="D1" s="1111"/>
      <c r="E1" s="1111"/>
      <c r="F1" s="1111"/>
      <c r="G1" s="1112" t="s">
        <v>22</v>
      </c>
      <c r="H1" s="1113"/>
      <c r="I1" s="1113"/>
      <c r="J1" s="1114"/>
      <c r="K1" s="1110" t="s">
        <v>23</v>
      </c>
      <c r="L1" s="1110"/>
      <c r="M1" s="1110"/>
      <c r="N1" s="1110"/>
    </row>
    <row r="2" spans="3:14" ht="15">
      <c r="C2" s="5"/>
      <c r="D2" s="5"/>
      <c r="E2" s="5"/>
      <c r="F2" s="5" t="s">
        <v>21</v>
      </c>
      <c r="G2" s="31"/>
      <c r="H2" s="5"/>
      <c r="I2" s="5"/>
      <c r="J2" s="32" t="s">
        <v>21</v>
      </c>
      <c r="K2" s="5"/>
      <c r="L2" s="5"/>
      <c r="M2" s="5"/>
      <c r="N2" s="5" t="s">
        <v>21</v>
      </c>
    </row>
    <row r="3" spans="1:14" ht="15">
      <c r="A3" s="1109"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1109"/>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1109"/>
      <c r="B5" s="6">
        <v>3</v>
      </c>
      <c r="C5" s="7">
        <v>0.05</v>
      </c>
      <c r="D5" s="7">
        <v>0.05</v>
      </c>
      <c r="E5" s="7">
        <v>0.1</v>
      </c>
      <c r="F5" s="8">
        <f>(C5+D5+E5)</f>
        <v>0.2</v>
      </c>
      <c r="G5" s="33">
        <v>0.1</v>
      </c>
      <c r="H5" s="7">
        <v>0.1</v>
      </c>
      <c r="I5" s="7">
        <v>0.1</v>
      </c>
      <c r="J5" s="34">
        <f>(G5+H5+I5)</f>
        <v>0.30000000000000004</v>
      </c>
      <c r="K5" s="25"/>
      <c r="L5" s="6"/>
      <c r="M5" s="6"/>
      <c r="N5" s="6"/>
    </row>
    <row r="6" spans="1:14" ht="15">
      <c r="A6" s="1109"/>
      <c r="B6" s="6">
        <v>4</v>
      </c>
      <c r="C6" s="7">
        <v>0.1</v>
      </c>
      <c r="D6" s="7">
        <v>0.1</v>
      </c>
      <c r="E6" s="7">
        <v>0.2</v>
      </c>
      <c r="F6" s="8">
        <f>(C6+D6+E6)</f>
        <v>0.4</v>
      </c>
      <c r="G6" s="33">
        <v>0</v>
      </c>
      <c r="H6" s="7">
        <v>0</v>
      </c>
      <c r="I6" s="7">
        <v>0.1</v>
      </c>
      <c r="J6" s="34">
        <f>(G6+H6+I6)</f>
        <v>0.1</v>
      </c>
      <c r="K6" s="25"/>
      <c r="L6" s="6"/>
      <c r="M6" s="6"/>
      <c r="N6" s="6"/>
    </row>
    <row r="7" spans="1:14" ht="15">
      <c r="A7" s="1109"/>
      <c r="B7" s="6">
        <v>5</v>
      </c>
      <c r="C7" s="7">
        <v>0</v>
      </c>
      <c r="D7" s="7">
        <v>0</v>
      </c>
      <c r="E7" s="7">
        <v>0</v>
      </c>
      <c r="F7" s="8">
        <f>(C7+D7+E7)</f>
        <v>0</v>
      </c>
      <c r="G7" s="33">
        <v>0</v>
      </c>
      <c r="H7" s="7">
        <v>0</v>
      </c>
      <c r="I7" s="7">
        <v>0</v>
      </c>
      <c r="J7" s="34">
        <f>(G7+H7+I7)</f>
        <v>0</v>
      </c>
      <c r="K7" s="25"/>
      <c r="L7" s="6"/>
      <c r="M7" s="6"/>
      <c r="N7" s="6"/>
    </row>
    <row r="8" spans="1:14" ht="15">
      <c r="A8" s="1109" t="s">
        <v>25</v>
      </c>
      <c r="B8" s="10">
        <v>6</v>
      </c>
      <c r="C8" s="11">
        <v>0.1</v>
      </c>
      <c r="D8" s="11">
        <v>0.1</v>
      </c>
      <c r="E8" s="11">
        <v>0.1</v>
      </c>
      <c r="F8" s="12">
        <f>C8+D8+E8</f>
        <v>0.30000000000000004</v>
      </c>
      <c r="G8" s="35"/>
      <c r="H8" s="10"/>
      <c r="I8" s="10"/>
      <c r="J8" s="36"/>
      <c r="K8" s="26"/>
      <c r="L8" s="10"/>
      <c r="M8" s="10"/>
      <c r="N8" s="10"/>
    </row>
    <row r="9" spans="1:14" ht="15">
      <c r="A9" s="1109"/>
      <c r="B9" s="10">
        <v>7</v>
      </c>
      <c r="C9" s="10"/>
      <c r="D9" s="10"/>
      <c r="E9" s="10"/>
      <c r="F9" s="20"/>
      <c r="G9" s="37"/>
      <c r="H9" s="10"/>
      <c r="I9" s="10"/>
      <c r="J9" s="36"/>
      <c r="K9" s="26"/>
      <c r="L9" s="10"/>
      <c r="M9" s="10"/>
      <c r="N9" s="10"/>
    </row>
    <row r="10" spans="1:14" ht="15">
      <c r="A10" s="1109"/>
      <c r="B10" s="10">
        <v>8</v>
      </c>
      <c r="C10" s="10"/>
      <c r="D10" s="10"/>
      <c r="E10" s="10"/>
      <c r="F10" s="20"/>
      <c r="G10" s="37"/>
      <c r="H10" s="10"/>
      <c r="I10" s="10"/>
      <c r="J10" s="36"/>
      <c r="K10" s="26"/>
      <c r="L10" s="10"/>
      <c r="M10" s="10"/>
      <c r="N10" s="10"/>
    </row>
    <row r="11" spans="1:14" ht="15">
      <c r="A11" s="1109"/>
      <c r="B11" s="10">
        <v>9</v>
      </c>
      <c r="C11" s="10"/>
      <c r="D11" s="10"/>
      <c r="E11" s="10"/>
      <c r="F11" s="20"/>
      <c r="G11" s="37"/>
      <c r="H11" s="10"/>
      <c r="I11" s="10"/>
      <c r="J11" s="36"/>
      <c r="K11" s="26"/>
      <c r="L11" s="10"/>
      <c r="M11" s="10"/>
      <c r="N11" s="10"/>
    </row>
    <row r="12" spans="1:14" ht="15">
      <c r="A12" s="1109" t="s">
        <v>26</v>
      </c>
      <c r="B12" s="15">
        <v>10</v>
      </c>
      <c r="C12" s="15"/>
      <c r="D12" s="15"/>
      <c r="E12" s="15"/>
      <c r="F12" s="21"/>
      <c r="G12" s="38"/>
      <c r="H12" s="15"/>
      <c r="I12" s="15"/>
      <c r="J12" s="39"/>
      <c r="K12" s="27"/>
      <c r="L12" s="15"/>
      <c r="M12" s="15"/>
      <c r="N12" s="15"/>
    </row>
    <row r="13" spans="1:14" ht="15">
      <c r="A13" s="1109"/>
      <c r="B13" s="15">
        <v>11</v>
      </c>
      <c r="C13" s="15"/>
      <c r="D13" s="15"/>
      <c r="E13" s="15"/>
      <c r="F13" s="21"/>
      <c r="G13" s="38"/>
      <c r="H13" s="15"/>
      <c r="I13" s="15"/>
      <c r="J13" s="39"/>
      <c r="K13" s="27"/>
      <c r="L13" s="15"/>
      <c r="M13" s="15"/>
      <c r="N13" s="15"/>
    </row>
    <row r="14" spans="1:14" ht="15">
      <c r="A14" s="1109"/>
      <c r="B14" s="15">
        <v>12</v>
      </c>
      <c r="C14" s="15"/>
      <c r="D14" s="15"/>
      <c r="E14" s="15"/>
      <c r="F14" s="21"/>
      <c r="G14" s="38"/>
      <c r="H14" s="15"/>
      <c r="I14" s="15"/>
      <c r="J14" s="39"/>
      <c r="K14" s="27"/>
      <c r="L14" s="15"/>
      <c r="M14" s="15"/>
      <c r="N14" s="15"/>
    </row>
    <row r="15" spans="1:14" ht="15">
      <c r="A15" s="1109"/>
      <c r="B15" s="15">
        <v>13</v>
      </c>
      <c r="C15" s="15"/>
      <c r="D15" s="15"/>
      <c r="E15" s="15"/>
      <c r="F15" s="21"/>
      <c r="G15" s="38"/>
      <c r="H15" s="15"/>
      <c r="I15" s="15"/>
      <c r="J15" s="39"/>
      <c r="K15" s="27"/>
      <c r="L15" s="15"/>
      <c r="M15" s="15"/>
      <c r="N15" s="15"/>
    </row>
    <row r="16" spans="1:14" ht="15">
      <c r="A16" s="1109" t="s">
        <v>27</v>
      </c>
      <c r="B16" s="16">
        <v>14</v>
      </c>
      <c r="C16" s="16"/>
      <c r="D16" s="16"/>
      <c r="E16" s="16"/>
      <c r="F16" s="22"/>
      <c r="G16" s="40"/>
      <c r="H16" s="16"/>
      <c r="I16" s="16"/>
      <c r="J16" s="41"/>
      <c r="K16" s="28"/>
      <c r="L16" s="16"/>
      <c r="M16" s="16"/>
      <c r="N16" s="16"/>
    </row>
    <row r="17" spans="1:14" ht="15">
      <c r="A17" s="1109"/>
      <c r="B17" s="16">
        <v>15</v>
      </c>
      <c r="C17" s="16"/>
      <c r="D17" s="16"/>
      <c r="E17" s="16"/>
      <c r="F17" s="22"/>
      <c r="G17" s="40"/>
      <c r="H17" s="16"/>
      <c r="I17" s="16"/>
      <c r="J17" s="41"/>
      <c r="K17" s="28"/>
      <c r="L17" s="16"/>
      <c r="M17" s="16"/>
      <c r="N17" s="16"/>
    </row>
    <row r="18" spans="1:14" ht="15">
      <c r="A18" s="1109"/>
      <c r="B18" s="16">
        <v>16</v>
      </c>
      <c r="C18" s="16"/>
      <c r="D18" s="16"/>
      <c r="E18" s="16"/>
      <c r="F18" s="22"/>
      <c r="G18" s="40"/>
      <c r="H18" s="16"/>
      <c r="I18" s="16"/>
      <c r="J18" s="41"/>
      <c r="K18" s="28"/>
      <c r="L18" s="16"/>
      <c r="M18" s="16"/>
      <c r="N18" s="16"/>
    </row>
    <row r="19" spans="1:14" ht="15">
      <c r="A19" s="1109" t="s">
        <v>28</v>
      </c>
      <c r="B19" s="19">
        <v>17</v>
      </c>
      <c r="C19" s="19"/>
      <c r="D19" s="19"/>
      <c r="E19" s="19"/>
      <c r="F19" s="23"/>
      <c r="G19" s="42"/>
      <c r="H19" s="19"/>
      <c r="I19" s="19"/>
      <c r="J19" s="43"/>
      <c r="K19" s="29"/>
      <c r="L19" s="19"/>
      <c r="M19" s="19"/>
      <c r="N19" s="19"/>
    </row>
    <row r="20" spans="1:14" ht="15">
      <c r="A20" s="1109"/>
      <c r="B20" s="19">
        <v>18</v>
      </c>
      <c r="C20" s="19"/>
      <c r="D20" s="19"/>
      <c r="E20" s="19"/>
      <c r="F20" s="23"/>
      <c r="G20" s="42"/>
      <c r="H20" s="19"/>
      <c r="I20" s="19"/>
      <c r="J20" s="43"/>
      <c r="K20" s="29"/>
      <c r="L20" s="19"/>
      <c r="M20" s="19"/>
      <c r="N20" s="19"/>
    </row>
    <row r="21" spans="1:14" ht="15">
      <c r="A21" s="1109"/>
      <c r="B21" s="19">
        <v>19</v>
      </c>
      <c r="C21" s="19"/>
      <c r="D21" s="19"/>
      <c r="E21" s="19"/>
      <c r="F21" s="23"/>
      <c r="G21" s="42"/>
      <c r="H21" s="19"/>
      <c r="I21" s="19"/>
      <c r="J21" s="43"/>
      <c r="K21" s="29"/>
      <c r="L21" s="19"/>
      <c r="M21" s="19"/>
      <c r="N21" s="19"/>
    </row>
    <row r="22" spans="1:14" ht="15">
      <c r="A22" s="1109"/>
      <c r="B22" s="19">
        <v>20</v>
      </c>
      <c r="C22" s="19"/>
      <c r="D22" s="19"/>
      <c r="E22" s="19"/>
      <c r="F22" s="23"/>
      <c r="G22" s="42"/>
      <c r="H22" s="19"/>
      <c r="I22" s="19"/>
      <c r="J22" s="43"/>
      <c r="K22" s="29"/>
      <c r="L22" s="19"/>
      <c r="M22" s="19"/>
      <c r="N22" s="19"/>
    </row>
    <row r="23" spans="1:14" ht="15">
      <c r="A23" s="1109" t="s">
        <v>29</v>
      </c>
      <c r="B23" s="14">
        <v>21</v>
      </c>
      <c r="C23" s="14"/>
      <c r="D23" s="14"/>
      <c r="E23" s="14"/>
      <c r="F23" s="24"/>
      <c r="G23" s="44"/>
      <c r="H23" s="14"/>
      <c r="I23" s="14"/>
      <c r="J23" s="45"/>
      <c r="K23" s="30"/>
      <c r="L23" s="14"/>
      <c r="M23" s="14"/>
      <c r="N23" s="14"/>
    </row>
    <row r="24" spans="1:14" ht="15">
      <c r="A24" s="1109"/>
      <c r="B24" s="14">
        <v>22</v>
      </c>
      <c r="C24" s="14"/>
      <c r="D24" s="14"/>
      <c r="E24" s="14"/>
      <c r="F24" s="24"/>
      <c r="G24" s="44"/>
      <c r="H24" s="14"/>
      <c r="I24" s="14"/>
      <c r="J24" s="45"/>
      <c r="K24" s="30"/>
      <c r="L24" s="14"/>
      <c r="M24" s="14"/>
      <c r="N24" s="14"/>
    </row>
    <row r="25" spans="1:14" ht="15">
      <c r="A25" s="1109"/>
      <c r="B25" s="14">
        <v>23</v>
      </c>
      <c r="C25" s="14"/>
      <c r="D25" s="14"/>
      <c r="E25" s="14"/>
      <c r="F25" s="24"/>
      <c r="G25" s="44"/>
      <c r="H25" s="14"/>
      <c r="I25" s="14"/>
      <c r="J25" s="45"/>
      <c r="K25" s="30"/>
      <c r="L25" s="14"/>
      <c r="M25" s="14"/>
      <c r="N25" s="14"/>
    </row>
    <row r="26" spans="1:14" ht="15">
      <c r="A26" s="1109"/>
      <c r="B26" s="14">
        <v>24</v>
      </c>
      <c r="C26" s="14"/>
      <c r="D26" s="14"/>
      <c r="E26" s="14"/>
      <c r="F26" s="24"/>
      <c r="G26" s="44"/>
      <c r="H26" s="14"/>
      <c r="I26" s="14"/>
      <c r="J26" s="45"/>
      <c r="K26" s="30"/>
      <c r="L26" s="14"/>
      <c r="M26" s="14"/>
      <c r="N26" s="14"/>
    </row>
    <row r="27" spans="1:14" ht="15">
      <c r="A27" s="1109" t="s">
        <v>30</v>
      </c>
      <c r="B27" s="10">
        <v>25</v>
      </c>
      <c r="C27" s="10"/>
      <c r="D27" s="10"/>
      <c r="E27" s="10"/>
      <c r="F27" s="10"/>
      <c r="G27" s="10"/>
      <c r="H27" s="10"/>
      <c r="I27" s="10"/>
      <c r="J27" s="10"/>
      <c r="K27" s="10"/>
      <c r="L27" s="10"/>
      <c r="M27" s="10"/>
      <c r="N27" s="10"/>
    </row>
    <row r="28" spans="1:14" ht="15">
      <c r="A28" s="1109"/>
      <c r="B28" s="10">
        <v>26</v>
      </c>
      <c r="C28" s="10"/>
      <c r="D28" s="10"/>
      <c r="E28" s="10"/>
      <c r="F28" s="10"/>
      <c r="G28" s="10"/>
      <c r="H28" s="10"/>
      <c r="I28" s="10"/>
      <c r="J28" s="10"/>
      <c r="K28" s="10"/>
      <c r="L28" s="10"/>
      <c r="M28" s="10"/>
      <c r="N28" s="10"/>
    </row>
    <row r="29" spans="1:14" ht="15">
      <c r="A29" s="1109"/>
      <c r="B29" s="10">
        <v>27</v>
      </c>
      <c r="C29" s="10"/>
      <c r="D29" s="10"/>
      <c r="E29" s="10"/>
      <c r="F29" s="10"/>
      <c r="G29" s="10"/>
      <c r="H29" s="10"/>
      <c r="I29" s="10"/>
      <c r="J29" s="10"/>
      <c r="K29" s="10"/>
      <c r="L29" s="10"/>
      <c r="M29" s="10"/>
      <c r="N29" s="10"/>
    </row>
    <row r="30" spans="1:14" ht="15">
      <c r="A30" s="1109"/>
      <c r="B30" s="10">
        <v>28</v>
      </c>
      <c r="C30" s="10"/>
      <c r="D30" s="10"/>
      <c r="E30" s="10"/>
      <c r="F30" s="10"/>
      <c r="G30" s="10"/>
      <c r="H30" s="10"/>
      <c r="I30" s="10"/>
      <c r="J30" s="10"/>
      <c r="K30" s="10"/>
      <c r="L30" s="10"/>
      <c r="M30" s="10"/>
      <c r="N30" s="10"/>
    </row>
    <row r="31" spans="1:14" ht="15">
      <c r="A31" s="1109"/>
      <c r="B31" s="10">
        <v>29</v>
      </c>
      <c r="C31" s="10"/>
      <c r="D31" s="10"/>
      <c r="E31" s="10"/>
      <c r="F31" s="10"/>
      <c r="G31" s="10"/>
      <c r="H31" s="10"/>
      <c r="I31" s="10"/>
      <c r="J31" s="10"/>
      <c r="K31" s="10"/>
      <c r="L31" s="10"/>
      <c r="M31" s="10"/>
      <c r="N31" s="10"/>
    </row>
    <row r="32" spans="1:14" ht="15">
      <c r="A32" s="1109" t="s">
        <v>31</v>
      </c>
      <c r="B32" s="17">
        <v>30</v>
      </c>
      <c r="C32" s="17"/>
      <c r="D32" s="17"/>
      <c r="E32" s="17"/>
      <c r="F32" s="17"/>
      <c r="G32" s="17"/>
      <c r="H32" s="17"/>
      <c r="I32" s="17"/>
      <c r="J32" s="17"/>
      <c r="K32" s="17"/>
      <c r="L32" s="17"/>
      <c r="M32" s="17"/>
      <c r="N32" s="17"/>
    </row>
    <row r="33" spans="1:14" ht="15">
      <c r="A33" s="1109"/>
      <c r="B33" s="17">
        <v>31</v>
      </c>
      <c r="C33" s="17"/>
      <c r="D33" s="17"/>
      <c r="E33" s="17"/>
      <c r="F33" s="17"/>
      <c r="G33" s="17"/>
      <c r="H33" s="17"/>
      <c r="I33" s="17"/>
      <c r="J33" s="17"/>
      <c r="K33" s="17"/>
      <c r="L33" s="17"/>
      <c r="M33" s="17"/>
      <c r="N33" s="17"/>
    </row>
    <row r="34" spans="1:14" ht="15">
      <c r="A34" s="1109"/>
      <c r="B34" s="17">
        <v>32</v>
      </c>
      <c r="C34" s="17"/>
      <c r="D34" s="17"/>
      <c r="E34" s="17"/>
      <c r="F34" s="17"/>
      <c r="G34" s="17"/>
      <c r="H34" s="17"/>
      <c r="I34" s="17"/>
      <c r="J34" s="17"/>
      <c r="K34" s="17"/>
      <c r="L34" s="17"/>
      <c r="M34" s="17"/>
      <c r="N34" s="17"/>
    </row>
    <row r="35" spans="1:14" ht="15">
      <c r="A35" s="1109" t="s">
        <v>32</v>
      </c>
      <c r="B35" s="18">
        <v>33</v>
      </c>
      <c r="C35" s="15"/>
      <c r="D35" s="15"/>
      <c r="E35" s="15"/>
      <c r="F35" s="15"/>
      <c r="G35" s="15"/>
      <c r="H35" s="15"/>
      <c r="I35" s="15"/>
      <c r="J35" s="15"/>
      <c r="K35" s="15"/>
      <c r="L35" s="15"/>
      <c r="M35" s="15"/>
      <c r="N35" s="15"/>
    </row>
    <row r="36" spans="1:14" ht="15">
      <c r="A36" s="1109"/>
      <c r="B36" s="15">
        <v>34</v>
      </c>
      <c r="C36" s="15"/>
      <c r="D36" s="15"/>
      <c r="E36" s="15"/>
      <c r="F36" s="15"/>
      <c r="G36" s="15"/>
      <c r="H36" s="15"/>
      <c r="I36" s="15"/>
      <c r="J36" s="15"/>
      <c r="K36" s="15"/>
      <c r="L36" s="15"/>
      <c r="M36" s="15"/>
      <c r="N36" s="15"/>
    </row>
    <row r="37" spans="1:14" ht="15">
      <c r="A37" s="1109"/>
      <c r="B37" s="46">
        <v>35</v>
      </c>
      <c r="C37" s="15"/>
      <c r="D37" s="15"/>
      <c r="E37" s="15"/>
      <c r="F37" s="15"/>
      <c r="G37" s="15"/>
      <c r="H37" s="15"/>
      <c r="I37" s="15"/>
      <c r="J37" s="15"/>
      <c r="K37" s="15"/>
      <c r="L37" s="15"/>
      <c r="M37" s="15"/>
      <c r="N37" s="15"/>
    </row>
    <row r="38" spans="1:14" ht="15">
      <c r="A38" s="1109" t="s">
        <v>33</v>
      </c>
      <c r="B38" s="9">
        <v>36</v>
      </c>
      <c r="C38" s="9"/>
      <c r="D38" s="9"/>
      <c r="E38" s="9"/>
      <c r="F38" s="9"/>
      <c r="G38" s="9"/>
      <c r="H38" s="9"/>
      <c r="I38" s="9"/>
      <c r="J38" s="9"/>
      <c r="K38" s="9"/>
      <c r="L38" s="9"/>
      <c r="M38" s="9"/>
      <c r="N38" s="9"/>
    </row>
    <row r="39" spans="1:14" ht="15">
      <c r="A39" s="1109"/>
      <c r="B39" s="9">
        <v>37</v>
      </c>
      <c r="C39" s="9"/>
      <c r="D39" s="9"/>
      <c r="E39" s="9"/>
      <c r="F39" s="9"/>
      <c r="G39" s="9"/>
      <c r="H39" s="9"/>
      <c r="I39" s="9"/>
      <c r="J39" s="9"/>
      <c r="K39" s="9"/>
      <c r="L39" s="9"/>
      <c r="M39" s="9"/>
      <c r="N39" s="9"/>
    </row>
    <row r="40" spans="1:14" ht="15">
      <c r="A40" s="1109"/>
      <c r="B40" s="9">
        <v>38</v>
      </c>
      <c r="C40" s="9"/>
      <c r="D40" s="9"/>
      <c r="E40" s="9"/>
      <c r="F40" s="9"/>
      <c r="G40" s="9"/>
      <c r="H40" s="9"/>
      <c r="I40" s="9"/>
      <c r="J40" s="9"/>
      <c r="K40" s="9"/>
      <c r="L40" s="9"/>
      <c r="M40" s="9"/>
      <c r="N40" s="9"/>
    </row>
    <row r="41" spans="1:14" ht="15">
      <c r="A41" s="1115" t="s">
        <v>34</v>
      </c>
      <c r="B41" s="47">
        <v>39</v>
      </c>
      <c r="C41" s="48"/>
      <c r="D41" s="48"/>
      <c r="E41" s="48"/>
      <c r="F41" s="48"/>
      <c r="G41" s="48"/>
      <c r="H41" s="48"/>
      <c r="I41" s="48"/>
      <c r="J41" s="48"/>
      <c r="K41" s="48"/>
      <c r="L41" s="48"/>
      <c r="M41" s="48"/>
      <c r="N41" s="48"/>
    </row>
    <row r="42" spans="1:14" ht="15">
      <c r="A42" s="1115"/>
      <c r="B42" s="48">
        <v>40</v>
      </c>
      <c r="C42" s="48"/>
      <c r="D42" s="48"/>
      <c r="E42" s="48"/>
      <c r="F42" s="48"/>
      <c r="G42" s="48"/>
      <c r="H42" s="48"/>
      <c r="I42" s="48"/>
      <c r="J42" s="48"/>
      <c r="K42" s="48"/>
      <c r="L42" s="48"/>
      <c r="M42" s="48"/>
      <c r="N42" s="48"/>
    </row>
    <row r="43" spans="1:14" ht="15">
      <c r="A43" s="1115"/>
      <c r="B43" s="48">
        <v>41</v>
      </c>
      <c r="C43" s="48"/>
      <c r="D43" s="48"/>
      <c r="E43" s="48"/>
      <c r="F43" s="48"/>
      <c r="G43" s="48"/>
      <c r="H43" s="48"/>
      <c r="I43" s="48"/>
      <c r="J43" s="48"/>
      <c r="K43" s="48"/>
      <c r="L43" s="48"/>
      <c r="M43" s="48"/>
      <c r="N43" s="48"/>
    </row>
    <row r="44" spans="1:14" ht="15">
      <c r="A44" s="1115"/>
      <c r="B44" s="49">
        <v>42</v>
      </c>
      <c r="C44" s="48"/>
      <c r="D44" s="48"/>
      <c r="E44" s="48"/>
      <c r="F44" s="48"/>
      <c r="G44" s="48"/>
      <c r="H44" s="48"/>
      <c r="I44" s="48"/>
      <c r="J44" s="48"/>
      <c r="K44" s="48"/>
      <c r="L44" s="48"/>
      <c r="M44" s="48"/>
      <c r="N44" s="48"/>
    </row>
    <row r="45" spans="1:14" ht="15">
      <c r="A45" s="1116" t="s">
        <v>35</v>
      </c>
      <c r="B45" s="13">
        <v>43</v>
      </c>
      <c r="C45" s="13"/>
      <c r="D45" s="13"/>
      <c r="E45" s="13"/>
      <c r="F45" s="13"/>
      <c r="G45" s="13"/>
      <c r="H45" s="13"/>
      <c r="I45" s="13"/>
      <c r="J45" s="13"/>
      <c r="K45" s="13"/>
      <c r="L45" s="13"/>
      <c r="M45" s="13"/>
      <c r="N45" s="13"/>
    </row>
    <row r="46" spans="1:14" ht="15">
      <c r="A46" s="1116"/>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Y31"/>
  <sheetViews>
    <sheetView zoomScale="61" zoomScaleNormal="61" zoomScalePageLayoutView="0" workbookViewId="0" topLeftCell="A1">
      <selection activeCell="C17" sqref="C17:Q17"/>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17.00390625" style="113" customWidth="1"/>
    <col min="22" max="45" width="5.8515625" style="113" customWidth="1"/>
    <col min="46" max="46" width="17.140625" style="113" customWidth="1"/>
    <col min="47" max="47" width="15.8515625" style="217" customWidth="1"/>
    <col min="48" max="49" width="20.28125" style="113" customWidth="1"/>
    <col min="50" max="51" width="24.421875" style="113" customWidth="1"/>
    <col min="52" max="16384" width="10.8515625" style="113" customWidth="1"/>
  </cols>
  <sheetData>
    <row r="1" spans="1:51" ht="15.75" customHeight="1">
      <c r="A1" s="724" t="s">
        <v>16</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6"/>
      <c r="AX1" s="673" t="s">
        <v>423</v>
      </c>
      <c r="AY1" s="674"/>
    </row>
    <row r="2" spans="1:51" ht="15.75" customHeight="1">
      <c r="A2" s="733" t="s">
        <v>17</v>
      </c>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4"/>
      <c r="AL2" s="734"/>
      <c r="AM2" s="734"/>
      <c r="AN2" s="734"/>
      <c r="AO2" s="734"/>
      <c r="AP2" s="734"/>
      <c r="AQ2" s="734"/>
      <c r="AR2" s="734"/>
      <c r="AS2" s="734"/>
      <c r="AT2" s="734"/>
      <c r="AU2" s="734"/>
      <c r="AV2" s="734"/>
      <c r="AW2" s="735"/>
      <c r="AX2" s="721" t="s">
        <v>418</v>
      </c>
      <c r="AY2" s="722"/>
    </row>
    <row r="3" spans="1:51" ht="15" customHeight="1">
      <c r="A3" s="736" t="s">
        <v>195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8"/>
      <c r="AX3" s="721" t="s">
        <v>424</v>
      </c>
      <c r="AY3" s="722"/>
    </row>
    <row r="4" spans="1:51" ht="15.75" customHeight="1">
      <c r="A4" s="724"/>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6"/>
      <c r="AX4" s="723" t="s">
        <v>176</v>
      </c>
      <c r="AY4" s="723"/>
    </row>
    <row r="5" spans="1:51" ht="15" customHeight="1">
      <c r="A5" s="727" t="s">
        <v>174</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9"/>
      <c r="AH5" s="752" t="s">
        <v>69</v>
      </c>
      <c r="AI5" s="753"/>
      <c r="AJ5" s="753"/>
      <c r="AK5" s="753"/>
      <c r="AL5" s="753"/>
      <c r="AM5" s="753"/>
      <c r="AN5" s="753"/>
      <c r="AO5" s="753"/>
      <c r="AP5" s="753"/>
      <c r="AQ5" s="753"/>
      <c r="AR5" s="753"/>
      <c r="AS5" s="753"/>
      <c r="AT5" s="753"/>
      <c r="AU5" s="754"/>
      <c r="AV5" s="742" t="s">
        <v>409</v>
      </c>
      <c r="AW5" s="742" t="s">
        <v>410</v>
      </c>
      <c r="AX5" s="742" t="s">
        <v>298</v>
      </c>
      <c r="AY5" s="742" t="s">
        <v>299</v>
      </c>
    </row>
    <row r="6" spans="1:51" ht="15" customHeight="1">
      <c r="A6" s="761" t="s">
        <v>71</v>
      </c>
      <c r="B6" s="761"/>
      <c r="C6" s="761"/>
      <c r="D6" s="762" t="s">
        <v>74</v>
      </c>
      <c r="E6" s="762"/>
      <c r="F6" s="752" t="s">
        <v>67</v>
      </c>
      <c r="G6" s="754"/>
      <c r="H6" s="751" t="s">
        <v>70</v>
      </c>
      <c r="I6" s="751"/>
      <c r="J6" s="128"/>
      <c r="K6" s="752"/>
      <c r="L6" s="753"/>
      <c r="M6" s="753"/>
      <c r="N6" s="753"/>
      <c r="O6" s="753"/>
      <c r="P6" s="753"/>
      <c r="Q6" s="753"/>
      <c r="R6" s="753"/>
      <c r="S6" s="753"/>
      <c r="T6" s="753"/>
      <c r="U6" s="753"/>
      <c r="V6" s="114"/>
      <c r="W6" s="114"/>
      <c r="X6" s="114"/>
      <c r="Y6" s="114"/>
      <c r="Z6" s="114"/>
      <c r="AA6" s="114"/>
      <c r="AB6" s="114"/>
      <c r="AC6" s="114"/>
      <c r="AD6" s="114"/>
      <c r="AE6" s="114"/>
      <c r="AF6" s="114"/>
      <c r="AG6" s="115"/>
      <c r="AH6" s="755"/>
      <c r="AI6" s="756"/>
      <c r="AJ6" s="756"/>
      <c r="AK6" s="756"/>
      <c r="AL6" s="756"/>
      <c r="AM6" s="756"/>
      <c r="AN6" s="756"/>
      <c r="AO6" s="756"/>
      <c r="AP6" s="756"/>
      <c r="AQ6" s="756"/>
      <c r="AR6" s="756"/>
      <c r="AS6" s="756"/>
      <c r="AT6" s="756"/>
      <c r="AU6" s="757"/>
      <c r="AV6" s="750"/>
      <c r="AW6" s="750"/>
      <c r="AX6" s="750"/>
      <c r="AY6" s="750"/>
    </row>
    <row r="7" spans="1:51" ht="15" customHeight="1">
      <c r="A7" s="761"/>
      <c r="B7" s="761"/>
      <c r="C7" s="761"/>
      <c r="D7" s="762"/>
      <c r="E7" s="762"/>
      <c r="F7" s="755"/>
      <c r="G7" s="757"/>
      <c r="H7" s="751" t="s">
        <v>68</v>
      </c>
      <c r="I7" s="751"/>
      <c r="J7" s="128"/>
      <c r="K7" s="755"/>
      <c r="L7" s="756"/>
      <c r="M7" s="756"/>
      <c r="N7" s="756"/>
      <c r="O7" s="756"/>
      <c r="P7" s="756"/>
      <c r="Q7" s="756"/>
      <c r="R7" s="756"/>
      <c r="S7" s="756"/>
      <c r="T7" s="756"/>
      <c r="U7" s="756"/>
      <c r="V7" s="116"/>
      <c r="W7" s="116"/>
      <c r="X7" s="116"/>
      <c r="Y7" s="116"/>
      <c r="Z7" s="116"/>
      <c r="AA7" s="116"/>
      <c r="AB7" s="116"/>
      <c r="AC7" s="116"/>
      <c r="AD7" s="116"/>
      <c r="AE7" s="116"/>
      <c r="AF7" s="116"/>
      <c r="AG7" s="117"/>
      <c r="AH7" s="755"/>
      <c r="AI7" s="756"/>
      <c r="AJ7" s="756"/>
      <c r="AK7" s="756"/>
      <c r="AL7" s="756"/>
      <c r="AM7" s="756"/>
      <c r="AN7" s="756"/>
      <c r="AO7" s="756"/>
      <c r="AP7" s="756"/>
      <c r="AQ7" s="756"/>
      <c r="AR7" s="756"/>
      <c r="AS7" s="756"/>
      <c r="AT7" s="756"/>
      <c r="AU7" s="757"/>
      <c r="AV7" s="750"/>
      <c r="AW7" s="750"/>
      <c r="AX7" s="750"/>
      <c r="AY7" s="750"/>
    </row>
    <row r="8" spans="1:51" ht="15" customHeight="1">
      <c r="A8" s="761"/>
      <c r="B8" s="761"/>
      <c r="C8" s="761"/>
      <c r="D8" s="762"/>
      <c r="E8" s="762"/>
      <c r="F8" s="758"/>
      <c r="G8" s="760"/>
      <c r="H8" s="751" t="s">
        <v>69</v>
      </c>
      <c r="I8" s="751"/>
      <c r="J8" s="128"/>
      <c r="K8" s="758"/>
      <c r="L8" s="759"/>
      <c r="M8" s="759"/>
      <c r="N8" s="759"/>
      <c r="O8" s="759"/>
      <c r="P8" s="759"/>
      <c r="Q8" s="759"/>
      <c r="R8" s="759"/>
      <c r="S8" s="759"/>
      <c r="T8" s="759"/>
      <c r="U8" s="759"/>
      <c r="V8" s="118"/>
      <c r="W8" s="118"/>
      <c r="X8" s="118"/>
      <c r="Y8" s="118"/>
      <c r="Z8" s="118"/>
      <c r="AA8" s="118"/>
      <c r="AB8" s="118"/>
      <c r="AC8" s="118"/>
      <c r="AD8" s="118"/>
      <c r="AE8" s="118"/>
      <c r="AF8" s="118"/>
      <c r="AG8" s="119"/>
      <c r="AH8" s="755"/>
      <c r="AI8" s="756"/>
      <c r="AJ8" s="756"/>
      <c r="AK8" s="756"/>
      <c r="AL8" s="756"/>
      <c r="AM8" s="756"/>
      <c r="AN8" s="756"/>
      <c r="AO8" s="756"/>
      <c r="AP8" s="756"/>
      <c r="AQ8" s="756"/>
      <c r="AR8" s="756"/>
      <c r="AS8" s="756"/>
      <c r="AT8" s="756"/>
      <c r="AU8" s="757"/>
      <c r="AV8" s="750"/>
      <c r="AW8" s="750"/>
      <c r="AX8" s="750"/>
      <c r="AY8" s="750"/>
    </row>
    <row r="9" spans="1:51" ht="15" customHeight="1">
      <c r="A9" s="730" t="s">
        <v>399</v>
      </c>
      <c r="B9" s="731"/>
      <c r="C9" s="732"/>
      <c r="D9" s="766"/>
      <c r="E9" s="767"/>
      <c r="F9" s="767"/>
      <c r="G9" s="767"/>
      <c r="H9" s="767"/>
      <c r="I9" s="767"/>
      <c r="J9" s="767"/>
      <c r="K9" s="768"/>
      <c r="L9" s="768"/>
      <c r="M9" s="768"/>
      <c r="N9" s="768"/>
      <c r="O9" s="768"/>
      <c r="P9" s="768"/>
      <c r="Q9" s="768"/>
      <c r="R9" s="768"/>
      <c r="S9" s="768"/>
      <c r="T9" s="768"/>
      <c r="U9" s="768"/>
      <c r="V9" s="768"/>
      <c r="W9" s="768"/>
      <c r="X9" s="768"/>
      <c r="Y9" s="768"/>
      <c r="Z9" s="768"/>
      <c r="AA9" s="768"/>
      <c r="AB9" s="768"/>
      <c r="AC9" s="768"/>
      <c r="AD9" s="768"/>
      <c r="AE9" s="768"/>
      <c r="AF9" s="768"/>
      <c r="AG9" s="769"/>
      <c r="AH9" s="755"/>
      <c r="AI9" s="756"/>
      <c r="AJ9" s="756"/>
      <c r="AK9" s="756"/>
      <c r="AL9" s="756"/>
      <c r="AM9" s="756"/>
      <c r="AN9" s="756"/>
      <c r="AO9" s="756"/>
      <c r="AP9" s="756"/>
      <c r="AQ9" s="756"/>
      <c r="AR9" s="756"/>
      <c r="AS9" s="756"/>
      <c r="AT9" s="756"/>
      <c r="AU9" s="757"/>
      <c r="AV9" s="750"/>
      <c r="AW9" s="750"/>
      <c r="AX9" s="750"/>
      <c r="AY9" s="750"/>
    </row>
    <row r="10" spans="1:51" ht="15" customHeight="1">
      <c r="A10" s="763" t="s">
        <v>287</v>
      </c>
      <c r="B10" s="764"/>
      <c r="C10" s="765"/>
      <c r="D10" s="770"/>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9"/>
      <c r="AH10" s="758"/>
      <c r="AI10" s="759"/>
      <c r="AJ10" s="759"/>
      <c r="AK10" s="759"/>
      <c r="AL10" s="759"/>
      <c r="AM10" s="759"/>
      <c r="AN10" s="759"/>
      <c r="AO10" s="759"/>
      <c r="AP10" s="759"/>
      <c r="AQ10" s="759"/>
      <c r="AR10" s="759"/>
      <c r="AS10" s="759"/>
      <c r="AT10" s="759"/>
      <c r="AU10" s="760"/>
      <c r="AV10" s="750"/>
      <c r="AW10" s="750"/>
      <c r="AX10" s="750"/>
      <c r="AY10" s="750"/>
    </row>
    <row r="11" spans="1:51" ht="39.75" customHeight="1">
      <c r="A11" s="739" t="s">
        <v>168</v>
      </c>
      <c r="B11" s="744"/>
      <c r="C11" s="744"/>
      <c r="D11" s="744"/>
      <c r="E11" s="744"/>
      <c r="F11" s="740"/>
      <c r="G11" s="739" t="s">
        <v>278</v>
      </c>
      <c r="H11" s="740"/>
      <c r="I11" s="742" t="s">
        <v>179</v>
      </c>
      <c r="J11" s="742" t="s">
        <v>279</v>
      </c>
      <c r="K11" s="742" t="s">
        <v>323</v>
      </c>
      <c r="L11" s="742" t="s">
        <v>363</v>
      </c>
      <c r="M11" s="742" t="s">
        <v>167</v>
      </c>
      <c r="N11" s="742" t="s">
        <v>182</v>
      </c>
      <c r="O11" s="739" t="s">
        <v>284</v>
      </c>
      <c r="P11" s="744"/>
      <c r="Q11" s="744"/>
      <c r="R11" s="744"/>
      <c r="S11" s="740"/>
      <c r="T11" s="742" t="s">
        <v>173</v>
      </c>
      <c r="U11" s="742" t="s">
        <v>285</v>
      </c>
      <c r="V11" s="727" t="s">
        <v>370</v>
      </c>
      <c r="W11" s="728"/>
      <c r="X11" s="728"/>
      <c r="Y11" s="728"/>
      <c r="Z11" s="728"/>
      <c r="AA11" s="728"/>
      <c r="AB11" s="728"/>
      <c r="AC11" s="728"/>
      <c r="AD11" s="728"/>
      <c r="AE11" s="728"/>
      <c r="AF11" s="728"/>
      <c r="AG11" s="729"/>
      <c r="AH11" s="727" t="s">
        <v>87</v>
      </c>
      <c r="AI11" s="728"/>
      <c r="AJ11" s="728"/>
      <c r="AK11" s="728"/>
      <c r="AL11" s="728"/>
      <c r="AM11" s="728"/>
      <c r="AN11" s="728"/>
      <c r="AO11" s="728"/>
      <c r="AP11" s="728"/>
      <c r="AQ11" s="728"/>
      <c r="AR11" s="728"/>
      <c r="AS11" s="729"/>
      <c r="AT11" s="739" t="s">
        <v>8</v>
      </c>
      <c r="AU11" s="740"/>
      <c r="AV11" s="750"/>
      <c r="AW11" s="750"/>
      <c r="AX11" s="750"/>
      <c r="AY11" s="750"/>
    </row>
    <row r="12" spans="1:51" ht="42.75">
      <c r="A12" s="120" t="s">
        <v>169</v>
      </c>
      <c r="B12" s="120" t="s">
        <v>170</v>
      </c>
      <c r="C12" s="120" t="s">
        <v>171</v>
      </c>
      <c r="D12" s="120" t="s">
        <v>178</v>
      </c>
      <c r="E12" s="120" t="s">
        <v>185</v>
      </c>
      <c r="F12" s="120" t="s">
        <v>186</v>
      </c>
      <c r="G12" s="120" t="s">
        <v>277</v>
      </c>
      <c r="H12" s="120" t="s">
        <v>184</v>
      </c>
      <c r="I12" s="743"/>
      <c r="J12" s="743"/>
      <c r="K12" s="743"/>
      <c r="L12" s="743"/>
      <c r="M12" s="743"/>
      <c r="N12" s="743"/>
      <c r="O12" s="120">
        <v>2020</v>
      </c>
      <c r="P12" s="120">
        <v>2021</v>
      </c>
      <c r="Q12" s="120">
        <v>2022</v>
      </c>
      <c r="R12" s="120">
        <v>2023</v>
      </c>
      <c r="S12" s="120">
        <v>2024</v>
      </c>
      <c r="T12" s="743"/>
      <c r="U12" s="743"/>
      <c r="V12" s="129" t="s">
        <v>39</v>
      </c>
      <c r="W12" s="129" t="s">
        <v>40</v>
      </c>
      <c r="X12" s="129" t="s">
        <v>41</v>
      </c>
      <c r="Y12" s="129" t="s">
        <v>42</v>
      </c>
      <c r="Z12" s="129" t="s">
        <v>43</v>
      </c>
      <c r="AA12" s="129" t="s">
        <v>44</v>
      </c>
      <c r="AB12" s="129" t="s">
        <v>45</v>
      </c>
      <c r="AC12" s="129" t="s">
        <v>46</v>
      </c>
      <c r="AD12" s="129" t="s">
        <v>47</v>
      </c>
      <c r="AE12" s="129" t="s">
        <v>48</v>
      </c>
      <c r="AF12" s="129" t="s">
        <v>49</v>
      </c>
      <c r="AG12" s="129" t="s">
        <v>50</v>
      </c>
      <c r="AH12" s="129" t="s">
        <v>39</v>
      </c>
      <c r="AI12" s="129" t="s">
        <v>40</v>
      </c>
      <c r="AJ12" s="129" t="s">
        <v>41</v>
      </c>
      <c r="AK12" s="129" t="s">
        <v>42</v>
      </c>
      <c r="AL12" s="129" t="s">
        <v>43</v>
      </c>
      <c r="AM12" s="129" t="s">
        <v>44</v>
      </c>
      <c r="AN12" s="129" t="s">
        <v>45</v>
      </c>
      <c r="AO12" s="129" t="s">
        <v>46</v>
      </c>
      <c r="AP12" s="129" t="s">
        <v>47</v>
      </c>
      <c r="AQ12" s="129" t="s">
        <v>48</v>
      </c>
      <c r="AR12" s="129" t="s">
        <v>49</v>
      </c>
      <c r="AS12" s="129" t="s">
        <v>50</v>
      </c>
      <c r="AT12" s="120" t="s">
        <v>413</v>
      </c>
      <c r="AU12" s="216" t="s">
        <v>88</v>
      </c>
      <c r="AV12" s="743"/>
      <c r="AW12" s="743"/>
      <c r="AX12" s="743"/>
      <c r="AY12" s="743"/>
    </row>
    <row r="13" spans="1:51" ht="15.75" customHeight="1">
      <c r="A13" s="121"/>
      <c r="B13" s="121"/>
      <c r="C13" s="121"/>
      <c r="D13" s="121"/>
      <c r="E13" s="121"/>
      <c r="F13" s="121"/>
      <c r="G13" s="121"/>
      <c r="H13" s="121"/>
      <c r="I13" s="122"/>
      <c r="J13" s="122"/>
      <c r="K13" s="122"/>
      <c r="L13" s="122"/>
      <c r="M13" s="122"/>
      <c r="N13" s="122"/>
      <c r="O13" s="123"/>
      <c r="P13" s="123"/>
      <c r="Q13" s="123"/>
      <c r="R13" s="123"/>
      <c r="S13" s="123"/>
      <c r="T13" s="123"/>
      <c r="U13" s="123"/>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f>SUM(AH13:AS13)</f>
        <v>0</v>
      </c>
      <c r="AU13" s="127" t="e">
        <f>+AT13/R13</f>
        <v>#DIV/0!</v>
      </c>
      <c r="AV13" s="125"/>
      <c r="AW13" s="215"/>
      <c r="AX13" s="125"/>
      <c r="AY13" s="126"/>
    </row>
    <row r="14" spans="1:51" ht="15.75" customHeight="1">
      <c r="A14" s="121"/>
      <c r="B14" s="121"/>
      <c r="C14" s="121"/>
      <c r="D14" s="121"/>
      <c r="E14" s="121"/>
      <c r="F14" s="121"/>
      <c r="G14" s="121"/>
      <c r="H14" s="121"/>
      <c r="I14" s="124"/>
      <c r="J14" s="124"/>
      <c r="K14" s="124"/>
      <c r="L14" s="124"/>
      <c r="M14" s="124"/>
      <c r="N14" s="124"/>
      <c r="O14" s="124"/>
      <c r="P14" s="124"/>
      <c r="Q14" s="124"/>
      <c r="R14" s="124"/>
      <c r="S14" s="124"/>
      <c r="T14" s="121"/>
      <c r="U14" s="121"/>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f aca="true" t="shared" si="0" ref="AT14:AT27">SUM(AH14:AS14)</f>
        <v>0</v>
      </c>
      <c r="AU14" s="127" t="e">
        <f aca="true" t="shared" si="1" ref="AU14:AU27">+AT14/R14</f>
        <v>#DIV/0!</v>
      </c>
      <c r="AV14" s="127"/>
      <c r="AW14" s="127"/>
      <c r="AX14" s="127"/>
      <c r="AY14" s="124"/>
    </row>
    <row r="15" spans="1:51" ht="15.75" customHeight="1">
      <c r="A15" s="121"/>
      <c r="B15" s="121"/>
      <c r="C15" s="121"/>
      <c r="D15" s="121"/>
      <c r="E15" s="121"/>
      <c r="F15" s="121"/>
      <c r="G15" s="121"/>
      <c r="H15" s="121"/>
      <c r="I15" s="124"/>
      <c r="J15" s="124"/>
      <c r="K15" s="124"/>
      <c r="L15" s="124"/>
      <c r="M15" s="124"/>
      <c r="N15" s="124"/>
      <c r="O15" s="124"/>
      <c r="P15" s="124"/>
      <c r="Q15" s="124"/>
      <c r="R15" s="124"/>
      <c r="S15" s="124"/>
      <c r="T15" s="121"/>
      <c r="U15" s="121"/>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f t="shared" si="0"/>
        <v>0</v>
      </c>
      <c r="AU15" s="127" t="e">
        <f t="shared" si="1"/>
        <v>#DIV/0!</v>
      </c>
      <c r="AV15" s="127"/>
      <c r="AW15" s="127"/>
      <c r="AX15" s="127"/>
      <c r="AY15" s="124"/>
    </row>
    <row r="16" spans="1:51" ht="15.75" customHeight="1">
      <c r="A16" s="121"/>
      <c r="B16" s="121"/>
      <c r="C16" s="121"/>
      <c r="D16" s="121"/>
      <c r="E16" s="121"/>
      <c r="F16" s="121"/>
      <c r="G16" s="121"/>
      <c r="H16" s="121"/>
      <c r="I16" s="124"/>
      <c r="J16" s="124"/>
      <c r="K16" s="124"/>
      <c r="L16" s="124"/>
      <c r="M16" s="124"/>
      <c r="N16" s="124"/>
      <c r="O16" s="124"/>
      <c r="P16" s="124"/>
      <c r="Q16" s="124"/>
      <c r="R16" s="124"/>
      <c r="S16" s="124"/>
      <c r="T16" s="121"/>
      <c r="U16" s="121"/>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f t="shared" si="0"/>
        <v>0</v>
      </c>
      <c r="AU16" s="127" t="e">
        <f t="shared" si="1"/>
        <v>#DIV/0!</v>
      </c>
      <c r="AV16" s="127"/>
      <c r="AW16" s="127"/>
      <c r="AX16" s="127"/>
      <c r="AY16" s="124"/>
    </row>
    <row r="17" spans="1:51" ht="15.75" customHeight="1">
      <c r="A17" s="121"/>
      <c r="B17" s="121"/>
      <c r="C17" s="121"/>
      <c r="D17" s="121"/>
      <c r="E17" s="121"/>
      <c r="F17" s="121"/>
      <c r="G17" s="121"/>
      <c r="H17" s="121"/>
      <c r="I17" s="124"/>
      <c r="J17" s="124"/>
      <c r="K17" s="124"/>
      <c r="L17" s="124"/>
      <c r="M17" s="124"/>
      <c r="N17" s="124"/>
      <c r="O17" s="124"/>
      <c r="P17" s="124"/>
      <c r="Q17" s="124"/>
      <c r="R17" s="124"/>
      <c r="S17" s="124"/>
      <c r="T17" s="121"/>
      <c r="U17" s="121"/>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f t="shared" si="0"/>
        <v>0</v>
      </c>
      <c r="AU17" s="127" t="e">
        <f t="shared" si="1"/>
        <v>#DIV/0!</v>
      </c>
      <c r="AV17" s="127"/>
      <c r="AW17" s="127"/>
      <c r="AX17" s="127"/>
      <c r="AY17" s="124"/>
    </row>
    <row r="18" spans="1:51" ht="15.75" customHeight="1">
      <c r="A18" s="121"/>
      <c r="B18" s="121"/>
      <c r="C18" s="121"/>
      <c r="D18" s="121"/>
      <c r="E18" s="121"/>
      <c r="F18" s="121"/>
      <c r="G18" s="121"/>
      <c r="H18" s="121"/>
      <c r="I18" s="124"/>
      <c r="J18" s="124"/>
      <c r="K18" s="124"/>
      <c r="L18" s="124"/>
      <c r="M18" s="124"/>
      <c r="N18" s="124"/>
      <c r="O18" s="124"/>
      <c r="P18" s="124"/>
      <c r="Q18" s="124"/>
      <c r="R18" s="124"/>
      <c r="S18" s="124"/>
      <c r="T18" s="121"/>
      <c r="U18" s="121"/>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f t="shared" si="0"/>
        <v>0</v>
      </c>
      <c r="AU18" s="127" t="e">
        <f t="shared" si="1"/>
        <v>#DIV/0!</v>
      </c>
      <c r="AV18" s="127"/>
      <c r="AW18" s="127"/>
      <c r="AX18" s="127"/>
      <c r="AY18" s="124"/>
    </row>
    <row r="19" spans="1:51" ht="15.75" customHeight="1">
      <c r="A19" s="121"/>
      <c r="B19" s="121"/>
      <c r="C19" s="121"/>
      <c r="D19" s="121"/>
      <c r="E19" s="121"/>
      <c r="F19" s="121"/>
      <c r="G19" s="121"/>
      <c r="H19" s="121"/>
      <c r="I19" s="124"/>
      <c r="J19" s="124"/>
      <c r="K19" s="124"/>
      <c r="L19" s="124"/>
      <c r="M19" s="124"/>
      <c r="N19" s="124"/>
      <c r="O19" s="124"/>
      <c r="P19" s="124"/>
      <c r="Q19" s="124"/>
      <c r="R19" s="124"/>
      <c r="S19" s="124"/>
      <c r="T19" s="121"/>
      <c r="U19" s="121"/>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f t="shared" si="0"/>
        <v>0</v>
      </c>
      <c r="AU19" s="127" t="e">
        <f t="shared" si="1"/>
        <v>#DIV/0!</v>
      </c>
      <c r="AV19" s="127"/>
      <c r="AW19" s="127"/>
      <c r="AX19" s="127"/>
      <c r="AY19" s="124"/>
    </row>
    <row r="20" spans="1:51" ht="15.75" customHeight="1">
      <c r="A20" s="121"/>
      <c r="B20" s="121"/>
      <c r="C20" s="121"/>
      <c r="D20" s="121"/>
      <c r="E20" s="121"/>
      <c r="F20" s="121"/>
      <c r="G20" s="121"/>
      <c r="H20" s="121"/>
      <c r="I20" s="124"/>
      <c r="J20" s="124"/>
      <c r="K20" s="124"/>
      <c r="L20" s="124"/>
      <c r="M20" s="124"/>
      <c r="N20" s="124"/>
      <c r="O20" s="124"/>
      <c r="P20" s="124"/>
      <c r="Q20" s="124"/>
      <c r="R20" s="124"/>
      <c r="S20" s="124"/>
      <c r="T20" s="121"/>
      <c r="U20" s="121"/>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f t="shared" si="0"/>
        <v>0</v>
      </c>
      <c r="AU20" s="127" t="e">
        <f t="shared" si="1"/>
        <v>#DIV/0!</v>
      </c>
      <c r="AV20" s="127"/>
      <c r="AW20" s="127"/>
      <c r="AX20" s="127"/>
      <c r="AY20" s="124"/>
    </row>
    <row r="21" spans="1:51" ht="15.75" customHeight="1">
      <c r="A21" s="121"/>
      <c r="B21" s="121"/>
      <c r="C21" s="121"/>
      <c r="D21" s="121"/>
      <c r="E21" s="121"/>
      <c r="F21" s="121"/>
      <c r="G21" s="121"/>
      <c r="H21" s="121"/>
      <c r="I21" s="124"/>
      <c r="J21" s="124"/>
      <c r="K21" s="124"/>
      <c r="L21" s="124"/>
      <c r="M21" s="124"/>
      <c r="N21" s="124"/>
      <c r="O21" s="124"/>
      <c r="P21" s="124"/>
      <c r="Q21" s="124"/>
      <c r="R21" s="124"/>
      <c r="S21" s="124"/>
      <c r="T21" s="121"/>
      <c r="U21" s="121"/>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f t="shared" si="0"/>
        <v>0</v>
      </c>
      <c r="AU21" s="127" t="e">
        <f t="shared" si="1"/>
        <v>#DIV/0!</v>
      </c>
      <c r="AV21" s="127"/>
      <c r="AW21" s="127"/>
      <c r="AX21" s="127"/>
      <c r="AY21" s="124"/>
    </row>
    <row r="22" spans="1:51" ht="15.75" customHeight="1">
      <c r="A22" s="121"/>
      <c r="B22" s="121"/>
      <c r="C22" s="121"/>
      <c r="D22" s="121"/>
      <c r="E22" s="121"/>
      <c r="F22" s="121"/>
      <c r="G22" s="121"/>
      <c r="H22" s="121"/>
      <c r="I22" s="124"/>
      <c r="J22" s="124"/>
      <c r="K22" s="124"/>
      <c r="L22" s="124"/>
      <c r="M22" s="124"/>
      <c r="N22" s="124"/>
      <c r="O22" s="124"/>
      <c r="P22" s="124"/>
      <c r="Q22" s="124"/>
      <c r="R22" s="124"/>
      <c r="S22" s="124"/>
      <c r="T22" s="121"/>
      <c r="U22" s="121"/>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f t="shared" si="0"/>
        <v>0</v>
      </c>
      <c r="AU22" s="127" t="e">
        <f t="shared" si="1"/>
        <v>#DIV/0!</v>
      </c>
      <c r="AV22" s="127"/>
      <c r="AW22" s="127"/>
      <c r="AX22" s="127"/>
      <c r="AY22" s="124"/>
    </row>
    <row r="23" spans="1:51" ht="15.75" customHeight="1">
      <c r="A23" s="121"/>
      <c r="B23" s="121"/>
      <c r="C23" s="121"/>
      <c r="D23" s="121"/>
      <c r="E23" s="121"/>
      <c r="F23" s="121"/>
      <c r="G23" s="121"/>
      <c r="H23" s="121"/>
      <c r="I23" s="124"/>
      <c r="J23" s="124"/>
      <c r="K23" s="124"/>
      <c r="L23" s="124"/>
      <c r="M23" s="124"/>
      <c r="N23" s="124"/>
      <c r="O23" s="124"/>
      <c r="P23" s="124"/>
      <c r="Q23" s="124"/>
      <c r="R23" s="124"/>
      <c r="S23" s="124"/>
      <c r="T23" s="121"/>
      <c r="U23" s="121"/>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f t="shared" si="0"/>
        <v>0</v>
      </c>
      <c r="AU23" s="127" t="e">
        <f t="shared" si="1"/>
        <v>#DIV/0!</v>
      </c>
      <c r="AV23" s="127"/>
      <c r="AW23" s="127"/>
      <c r="AX23" s="127"/>
      <c r="AY23" s="124"/>
    </row>
    <row r="24" spans="1:51" ht="15.75" customHeight="1">
      <c r="A24" s="121"/>
      <c r="B24" s="121"/>
      <c r="C24" s="121"/>
      <c r="D24" s="121"/>
      <c r="E24" s="121"/>
      <c r="F24" s="121"/>
      <c r="G24" s="121"/>
      <c r="H24" s="121"/>
      <c r="I24" s="124"/>
      <c r="J24" s="124"/>
      <c r="K24" s="124"/>
      <c r="L24" s="124"/>
      <c r="M24" s="124"/>
      <c r="N24" s="124"/>
      <c r="O24" s="124"/>
      <c r="P24" s="124"/>
      <c r="Q24" s="124"/>
      <c r="R24" s="124"/>
      <c r="S24" s="124"/>
      <c r="T24" s="121"/>
      <c r="U24" s="121"/>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f t="shared" si="0"/>
        <v>0</v>
      </c>
      <c r="AU24" s="127" t="e">
        <f t="shared" si="1"/>
        <v>#DIV/0!</v>
      </c>
      <c r="AV24" s="127"/>
      <c r="AW24" s="127"/>
      <c r="AX24" s="127"/>
      <c r="AY24" s="124"/>
    </row>
    <row r="25" spans="1:51" ht="15.75" customHeight="1">
      <c r="A25" s="121"/>
      <c r="B25" s="121"/>
      <c r="C25" s="121"/>
      <c r="D25" s="121"/>
      <c r="E25" s="121"/>
      <c r="F25" s="121"/>
      <c r="G25" s="121"/>
      <c r="H25" s="121"/>
      <c r="I25" s="124"/>
      <c r="J25" s="124"/>
      <c r="K25" s="124"/>
      <c r="L25" s="124"/>
      <c r="M25" s="124"/>
      <c r="N25" s="124"/>
      <c r="O25" s="124"/>
      <c r="P25" s="124"/>
      <c r="Q25" s="124"/>
      <c r="R25" s="124"/>
      <c r="S25" s="124"/>
      <c r="T25" s="121"/>
      <c r="U25" s="121"/>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f t="shared" si="0"/>
        <v>0</v>
      </c>
      <c r="AU25" s="127" t="e">
        <f t="shared" si="1"/>
        <v>#DIV/0!</v>
      </c>
      <c r="AV25" s="127"/>
      <c r="AW25" s="127"/>
      <c r="AX25" s="127"/>
      <c r="AY25" s="124"/>
    </row>
    <row r="26" spans="1:51" ht="15.75" customHeight="1">
      <c r="A26" s="121"/>
      <c r="B26" s="121"/>
      <c r="C26" s="121"/>
      <c r="D26" s="121"/>
      <c r="E26" s="121"/>
      <c r="F26" s="121"/>
      <c r="G26" s="121"/>
      <c r="H26" s="121"/>
      <c r="I26" s="124"/>
      <c r="J26" s="124"/>
      <c r="K26" s="124"/>
      <c r="L26" s="124"/>
      <c r="M26" s="124"/>
      <c r="N26" s="124"/>
      <c r="O26" s="124"/>
      <c r="P26" s="124"/>
      <c r="Q26" s="124"/>
      <c r="R26" s="124"/>
      <c r="S26" s="124"/>
      <c r="T26" s="121"/>
      <c r="U26" s="121"/>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f t="shared" si="0"/>
        <v>0</v>
      </c>
      <c r="AU26" s="127" t="e">
        <f t="shared" si="1"/>
        <v>#DIV/0!</v>
      </c>
      <c r="AV26" s="127"/>
      <c r="AW26" s="127"/>
      <c r="AX26" s="127"/>
      <c r="AY26" s="124"/>
    </row>
    <row r="27" spans="1:51" ht="15.75" customHeight="1">
      <c r="A27" s="121"/>
      <c r="B27" s="121"/>
      <c r="C27" s="121"/>
      <c r="D27" s="121"/>
      <c r="E27" s="121"/>
      <c r="F27" s="121"/>
      <c r="G27" s="121"/>
      <c r="H27" s="121"/>
      <c r="I27" s="124"/>
      <c r="J27" s="124"/>
      <c r="K27" s="124"/>
      <c r="L27" s="124"/>
      <c r="M27" s="124"/>
      <c r="N27" s="124"/>
      <c r="O27" s="124"/>
      <c r="P27" s="124"/>
      <c r="Q27" s="124"/>
      <c r="R27" s="124"/>
      <c r="S27" s="124"/>
      <c r="T27" s="121"/>
      <c r="U27" s="121"/>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f t="shared" si="0"/>
        <v>0</v>
      </c>
      <c r="AU27" s="127" t="e">
        <f t="shared" si="1"/>
        <v>#DIV/0!</v>
      </c>
      <c r="AV27" s="127"/>
      <c r="AW27" s="127"/>
      <c r="AX27" s="127"/>
      <c r="AY27" s="124"/>
    </row>
    <row r="28" spans="1:51" ht="15">
      <c r="A28" s="747" t="s">
        <v>294</v>
      </c>
      <c r="B28" s="748"/>
      <c r="C28" s="748"/>
      <c r="D28" s="748"/>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8"/>
      <c r="AD28" s="748"/>
      <c r="AE28" s="748"/>
      <c r="AF28" s="748"/>
      <c r="AG28" s="748"/>
      <c r="AH28" s="748"/>
      <c r="AI28" s="748"/>
      <c r="AJ28" s="748"/>
      <c r="AK28" s="748"/>
      <c r="AL28" s="748"/>
      <c r="AM28" s="748"/>
      <c r="AN28" s="748"/>
      <c r="AO28" s="748"/>
      <c r="AP28" s="748"/>
      <c r="AQ28" s="748"/>
      <c r="AR28" s="748"/>
      <c r="AS28" s="748"/>
      <c r="AT28" s="748"/>
      <c r="AU28" s="748"/>
      <c r="AV28" s="748"/>
      <c r="AW28" s="748"/>
      <c r="AX28" s="748"/>
      <c r="AY28" s="749"/>
    </row>
    <row r="29" spans="1:51" ht="15">
      <c r="A29" s="745" t="s">
        <v>64</v>
      </c>
      <c r="B29" s="745"/>
      <c r="C29" s="745"/>
      <c r="D29" s="741" t="s">
        <v>66</v>
      </c>
      <c r="E29" s="741"/>
      <c r="F29" s="741"/>
      <c r="G29" s="741"/>
      <c r="H29" s="741"/>
      <c r="I29" s="741"/>
      <c r="J29" s="746" t="s">
        <v>300</v>
      </c>
      <c r="K29" s="746"/>
      <c r="L29" s="746"/>
      <c r="M29" s="746"/>
      <c r="N29" s="746"/>
      <c r="O29" s="746"/>
      <c r="P29" s="741" t="s">
        <v>66</v>
      </c>
      <c r="Q29" s="741"/>
      <c r="R29" s="741"/>
      <c r="S29" s="741"/>
      <c r="T29" s="741"/>
      <c r="U29" s="741"/>
      <c r="V29" s="741" t="s">
        <v>66</v>
      </c>
      <c r="W29" s="741"/>
      <c r="X29" s="741"/>
      <c r="Y29" s="741"/>
      <c r="Z29" s="741"/>
      <c r="AA29" s="741"/>
      <c r="AB29" s="741"/>
      <c r="AC29" s="741"/>
      <c r="AD29" s="741" t="s">
        <v>66</v>
      </c>
      <c r="AE29" s="741"/>
      <c r="AF29" s="741"/>
      <c r="AG29" s="741"/>
      <c r="AH29" s="741"/>
      <c r="AI29" s="741"/>
      <c r="AJ29" s="741"/>
      <c r="AK29" s="741"/>
      <c r="AL29" s="741"/>
      <c r="AM29" s="741"/>
      <c r="AN29" s="741"/>
      <c r="AO29" s="741"/>
      <c r="AP29" s="746" t="s">
        <v>318</v>
      </c>
      <c r="AQ29" s="746"/>
      <c r="AR29" s="746"/>
      <c r="AS29" s="746"/>
      <c r="AT29" s="741" t="s">
        <v>13</v>
      </c>
      <c r="AU29" s="741"/>
      <c r="AV29" s="741"/>
      <c r="AW29" s="741"/>
      <c r="AX29" s="741"/>
      <c r="AY29" s="741"/>
    </row>
    <row r="30" spans="1:51" ht="15">
      <c r="A30" s="745"/>
      <c r="B30" s="745"/>
      <c r="C30" s="745"/>
      <c r="D30" s="741" t="s">
        <v>65</v>
      </c>
      <c r="E30" s="741"/>
      <c r="F30" s="741"/>
      <c r="G30" s="741"/>
      <c r="H30" s="741"/>
      <c r="I30" s="741"/>
      <c r="J30" s="746"/>
      <c r="K30" s="746"/>
      <c r="L30" s="746"/>
      <c r="M30" s="746"/>
      <c r="N30" s="746"/>
      <c r="O30" s="746"/>
      <c r="P30" s="741" t="s">
        <v>65</v>
      </c>
      <c r="Q30" s="741"/>
      <c r="R30" s="741"/>
      <c r="S30" s="741"/>
      <c r="T30" s="741"/>
      <c r="U30" s="741"/>
      <c r="V30" s="741" t="s">
        <v>65</v>
      </c>
      <c r="W30" s="741"/>
      <c r="X30" s="741"/>
      <c r="Y30" s="741"/>
      <c r="Z30" s="741"/>
      <c r="AA30" s="741"/>
      <c r="AB30" s="741"/>
      <c r="AC30" s="741"/>
      <c r="AD30" s="741" t="s">
        <v>65</v>
      </c>
      <c r="AE30" s="741"/>
      <c r="AF30" s="741"/>
      <c r="AG30" s="741"/>
      <c r="AH30" s="741"/>
      <c r="AI30" s="741"/>
      <c r="AJ30" s="741"/>
      <c r="AK30" s="741"/>
      <c r="AL30" s="741"/>
      <c r="AM30" s="741"/>
      <c r="AN30" s="741"/>
      <c r="AO30" s="741"/>
      <c r="AP30" s="746"/>
      <c r="AQ30" s="746"/>
      <c r="AR30" s="746"/>
      <c r="AS30" s="746"/>
      <c r="AT30" s="741" t="s">
        <v>65</v>
      </c>
      <c r="AU30" s="741"/>
      <c r="AV30" s="741"/>
      <c r="AW30" s="741"/>
      <c r="AX30" s="741"/>
      <c r="AY30" s="741"/>
    </row>
    <row r="31" spans="1:51" ht="15.75" customHeight="1">
      <c r="A31" s="745"/>
      <c r="B31" s="745"/>
      <c r="C31" s="745"/>
      <c r="D31" s="741" t="s">
        <v>297</v>
      </c>
      <c r="E31" s="741"/>
      <c r="F31" s="741"/>
      <c r="G31" s="741"/>
      <c r="H31" s="741"/>
      <c r="I31" s="741"/>
      <c r="J31" s="746"/>
      <c r="K31" s="746"/>
      <c r="L31" s="746"/>
      <c r="M31" s="746"/>
      <c r="N31" s="746"/>
      <c r="O31" s="746"/>
      <c r="P31" s="741" t="s">
        <v>297</v>
      </c>
      <c r="Q31" s="741"/>
      <c r="R31" s="741"/>
      <c r="S31" s="741"/>
      <c r="T31" s="741"/>
      <c r="U31" s="741"/>
      <c r="V31" s="741" t="s">
        <v>297</v>
      </c>
      <c r="W31" s="741"/>
      <c r="X31" s="741"/>
      <c r="Y31" s="741"/>
      <c r="Z31" s="741"/>
      <c r="AA31" s="741"/>
      <c r="AB31" s="741"/>
      <c r="AC31" s="741"/>
      <c r="AD31" s="741" t="s">
        <v>297</v>
      </c>
      <c r="AE31" s="741"/>
      <c r="AF31" s="741"/>
      <c r="AG31" s="741"/>
      <c r="AH31" s="741"/>
      <c r="AI31" s="741"/>
      <c r="AJ31" s="741"/>
      <c r="AK31" s="741"/>
      <c r="AL31" s="741"/>
      <c r="AM31" s="741"/>
      <c r="AN31" s="741"/>
      <c r="AO31" s="741"/>
      <c r="AP31" s="746"/>
      <c r="AQ31" s="746"/>
      <c r="AR31" s="746"/>
      <c r="AS31" s="746"/>
      <c r="AT31" s="741" t="s">
        <v>75</v>
      </c>
      <c r="AU31" s="741"/>
      <c r="AV31" s="741"/>
      <c r="AW31" s="741"/>
      <c r="AX31" s="741"/>
      <c r="AY31" s="741"/>
    </row>
  </sheetData>
  <sheetProtection/>
  <mergeCells count="57">
    <mergeCell ref="AV5:AV12"/>
    <mergeCell ref="A5:AG5"/>
    <mergeCell ref="A6:C8"/>
    <mergeCell ref="D6:E8"/>
    <mergeCell ref="F6:G8"/>
    <mergeCell ref="H6:I6"/>
    <mergeCell ref="A10:C10"/>
    <mergeCell ref="D9:AG9"/>
    <mergeCell ref="D10:AG10"/>
    <mergeCell ref="L11:L12"/>
    <mergeCell ref="AP29:AS31"/>
    <mergeCell ref="AX5:AX12"/>
    <mergeCell ref="AY5:AY12"/>
    <mergeCell ref="H7:I7"/>
    <mergeCell ref="H8:I8"/>
    <mergeCell ref="V30:AC30"/>
    <mergeCell ref="V31:AC31"/>
    <mergeCell ref="AW5:AW12"/>
    <mergeCell ref="AH5:AU10"/>
    <mergeCell ref="K6:U8"/>
    <mergeCell ref="A29:C31"/>
    <mergeCell ref="J29:O31"/>
    <mergeCell ref="P30:U30"/>
    <mergeCell ref="P31:U31"/>
    <mergeCell ref="V29:AC29"/>
    <mergeCell ref="A28:AY28"/>
    <mergeCell ref="AT30:AY30"/>
    <mergeCell ref="AT29:AY29"/>
    <mergeCell ref="AT31:AY31"/>
    <mergeCell ref="D29:I29"/>
    <mergeCell ref="U11:U12"/>
    <mergeCell ref="O11:S11"/>
    <mergeCell ref="T11:T12"/>
    <mergeCell ref="N11:N12"/>
    <mergeCell ref="A11:F11"/>
    <mergeCell ref="G11:H11"/>
    <mergeCell ref="M11:M12"/>
    <mergeCell ref="D30:I30"/>
    <mergeCell ref="D31:I31"/>
    <mergeCell ref="AD29:AO29"/>
    <mergeCell ref="AD30:AO30"/>
    <mergeCell ref="AD31:AO31"/>
    <mergeCell ref="AH11:AS11"/>
    <mergeCell ref="P29:U29"/>
    <mergeCell ref="I11:I12"/>
    <mergeCell ref="J11:J12"/>
    <mergeCell ref="K11:K12"/>
    <mergeCell ref="AX1:AY1"/>
    <mergeCell ref="AX2:AY2"/>
    <mergeCell ref="AX3:AY3"/>
    <mergeCell ref="AX4:AY4"/>
    <mergeCell ref="A1:AW1"/>
    <mergeCell ref="V11:AG11"/>
    <mergeCell ref="A9:C9"/>
    <mergeCell ref="A2:AW2"/>
    <mergeCell ref="A3:AW4"/>
    <mergeCell ref="AT11:AU11"/>
  </mergeCells>
  <printOptions/>
  <pageMargins left="0.7" right="0.7" top="0.75" bottom="0.75" header="0.3" footer="0.3"/>
  <pageSetup fitToHeight="1" fitToWidth="1" horizontalDpi="600" verticalDpi="600" orientation="landscape" scale="2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K58"/>
  <sheetViews>
    <sheetView zoomScale="60" zoomScaleNormal="60" zoomScalePageLayoutView="0" workbookViewId="0" topLeftCell="AI1">
      <selection activeCell="C17" sqref="C17:Q17"/>
    </sheetView>
  </sheetViews>
  <sheetFormatPr defaultColWidth="19.421875" defaultRowHeight="15"/>
  <cols>
    <col min="1" max="1" width="29.57421875" style="113" bestFit="1" customWidth="1"/>
    <col min="2" max="17" width="11.00390625" style="113" customWidth="1"/>
    <col min="18" max="19" width="12.140625" style="113" customWidth="1"/>
    <col min="20" max="23" width="8.140625" style="113" customWidth="1"/>
    <col min="24" max="24" width="9.421875" style="113" customWidth="1"/>
    <col min="25" max="25" width="8.140625" style="113" customWidth="1"/>
    <col min="26" max="30" width="7.8515625" style="113" customWidth="1"/>
    <col min="31" max="31" width="11.28125" style="113" customWidth="1"/>
    <col min="32" max="32" width="2.28125" style="113" customWidth="1"/>
    <col min="33" max="33" width="19.421875" style="113" customWidth="1"/>
    <col min="34" max="51" width="11.28125" style="113" customWidth="1"/>
    <col min="52" max="63" width="8.8515625" style="113" customWidth="1"/>
    <col min="64" max="16384" width="19.421875" style="113" customWidth="1"/>
  </cols>
  <sheetData>
    <row r="1" spans="1:63" ht="15.75" customHeight="1">
      <c r="A1" s="774" t="s">
        <v>16</v>
      </c>
      <c r="B1" s="774"/>
      <c r="C1" s="774"/>
      <c r="D1" s="774"/>
      <c r="E1" s="774"/>
      <c r="F1" s="774"/>
      <c r="G1" s="774"/>
      <c r="H1" s="774"/>
      <c r="I1" s="774"/>
      <c r="J1" s="774"/>
      <c r="K1" s="774"/>
      <c r="L1" s="774"/>
      <c r="M1" s="774"/>
      <c r="N1" s="774"/>
      <c r="O1" s="774"/>
      <c r="P1" s="774"/>
      <c r="Q1" s="774"/>
      <c r="R1" s="774"/>
      <c r="S1" s="774"/>
      <c r="T1" s="774"/>
      <c r="U1" s="774"/>
      <c r="V1" s="774"/>
      <c r="W1" s="774"/>
      <c r="X1" s="774"/>
      <c r="Y1" s="774"/>
      <c r="Z1" s="774"/>
      <c r="AA1" s="774"/>
      <c r="AB1" s="774"/>
      <c r="AC1" s="774"/>
      <c r="AD1" s="774"/>
      <c r="AE1" s="774"/>
      <c r="AF1" s="774"/>
      <c r="AG1" s="774"/>
      <c r="AH1" s="774"/>
      <c r="AI1" s="774"/>
      <c r="AJ1" s="774"/>
      <c r="AK1" s="774"/>
      <c r="AL1" s="774"/>
      <c r="AM1" s="774"/>
      <c r="AN1" s="774"/>
      <c r="AO1" s="774"/>
      <c r="AP1" s="774"/>
      <c r="AQ1" s="774"/>
      <c r="AR1" s="774"/>
      <c r="AS1" s="774"/>
      <c r="AT1" s="774"/>
      <c r="AU1" s="774"/>
      <c r="AV1" s="774"/>
      <c r="AW1" s="774"/>
      <c r="AX1" s="774"/>
      <c r="AY1" s="774"/>
      <c r="AZ1" s="774"/>
      <c r="BA1" s="774"/>
      <c r="BB1" s="774"/>
      <c r="BC1" s="774"/>
      <c r="BD1" s="774"/>
      <c r="BE1" s="774"/>
      <c r="BF1" s="774"/>
      <c r="BG1" s="774"/>
      <c r="BH1" s="774"/>
      <c r="BI1" s="775" t="s">
        <v>18</v>
      </c>
      <c r="BJ1" s="775"/>
      <c r="BK1" s="775"/>
    </row>
    <row r="2" spans="1:63" ht="15.75" customHeight="1">
      <c r="A2" s="774" t="s">
        <v>17</v>
      </c>
      <c r="B2" s="774"/>
      <c r="C2" s="774"/>
      <c r="D2" s="774"/>
      <c r="E2" s="774"/>
      <c r="F2" s="774"/>
      <c r="G2" s="774"/>
      <c r="H2" s="774"/>
      <c r="I2" s="774"/>
      <c r="J2" s="77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4"/>
      <c r="AK2" s="774"/>
      <c r="AL2" s="774"/>
      <c r="AM2" s="774"/>
      <c r="AN2" s="774"/>
      <c r="AO2" s="774"/>
      <c r="AP2" s="774"/>
      <c r="AQ2" s="774"/>
      <c r="AR2" s="774"/>
      <c r="AS2" s="774"/>
      <c r="AT2" s="774"/>
      <c r="AU2" s="774"/>
      <c r="AV2" s="774"/>
      <c r="AW2" s="774"/>
      <c r="AX2" s="774"/>
      <c r="AY2" s="774"/>
      <c r="AZ2" s="774"/>
      <c r="BA2" s="774"/>
      <c r="BB2" s="774"/>
      <c r="BC2" s="774"/>
      <c r="BD2" s="774"/>
      <c r="BE2" s="774"/>
      <c r="BF2" s="774"/>
      <c r="BG2" s="774"/>
      <c r="BH2" s="774"/>
      <c r="BI2" s="776" t="s">
        <v>418</v>
      </c>
      <c r="BJ2" s="776"/>
      <c r="BK2" s="776"/>
    </row>
    <row r="3" spans="1:63" ht="25.5" customHeight="1">
      <c r="A3" s="774" t="s">
        <v>187</v>
      </c>
      <c r="B3" s="774"/>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6" t="s">
        <v>424</v>
      </c>
      <c r="BJ3" s="776"/>
      <c r="BK3" s="776"/>
    </row>
    <row r="4" spans="1:63" ht="15.75" customHeight="1">
      <c r="A4" s="774" t="s">
        <v>172</v>
      </c>
      <c r="B4" s="774"/>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774"/>
      <c r="AO4" s="774"/>
      <c r="AP4" s="774"/>
      <c r="AQ4" s="774"/>
      <c r="AR4" s="774"/>
      <c r="AS4" s="774"/>
      <c r="AT4" s="774"/>
      <c r="AU4" s="774"/>
      <c r="AV4" s="774"/>
      <c r="AW4" s="774"/>
      <c r="AX4" s="774"/>
      <c r="AY4" s="774"/>
      <c r="AZ4" s="774"/>
      <c r="BA4" s="774"/>
      <c r="BB4" s="774"/>
      <c r="BC4" s="774"/>
      <c r="BD4" s="774"/>
      <c r="BE4" s="774"/>
      <c r="BF4" s="774"/>
      <c r="BG4" s="774"/>
      <c r="BH4" s="774"/>
      <c r="BI4" s="771" t="s">
        <v>183</v>
      </c>
      <c r="BJ4" s="772"/>
      <c r="BK4" s="773"/>
    </row>
    <row r="5" spans="1:63" ht="25.5" customHeight="1">
      <c r="A5" s="777" t="s">
        <v>319</v>
      </c>
      <c r="B5" s="777"/>
      <c r="C5" s="777"/>
      <c r="D5" s="777"/>
      <c r="E5" s="777"/>
      <c r="F5" s="777"/>
      <c r="G5" s="777"/>
      <c r="H5" s="777"/>
      <c r="I5" s="777"/>
      <c r="J5" s="777"/>
      <c r="K5" s="777"/>
      <c r="L5" s="777"/>
      <c r="M5" s="777"/>
      <c r="N5" s="777"/>
      <c r="O5" s="777"/>
      <c r="P5" s="777"/>
      <c r="Q5" s="777"/>
      <c r="R5" s="777"/>
      <c r="S5" s="777"/>
      <c r="T5" s="777"/>
      <c r="U5" s="777"/>
      <c r="V5" s="777"/>
      <c r="W5" s="777"/>
      <c r="X5" s="777"/>
      <c r="Y5" s="777"/>
      <c r="Z5" s="777"/>
      <c r="AA5" s="777"/>
      <c r="AB5" s="777"/>
      <c r="AC5" s="777"/>
      <c r="AD5" s="777"/>
      <c r="AE5" s="777"/>
      <c r="AG5" s="777" t="s">
        <v>320</v>
      </c>
      <c r="AH5" s="777"/>
      <c r="AI5" s="777"/>
      <c r="AJ5" s="777"/>
      <c r="AK5" s="777"/>
      <c r="AL5" s="777"/>
      <c r="AM5" s="777"/>
      <c r="AN5" s="777"/>
      <c r="AO5" s="777"/>
      <c r="AP5" s="777"/>
      <c r="AQ5" s="777"/>
      <c r="AR5" s="777"/>
      <c r="AS5" s="777"/>
      <c r="AT5" s="777"/>
      <c r="AU5" s="777"/>
      <c r="AV5" s="777"/>
      <c r="AW5" s="777"/>
      <c r="AX5" s="777"/>
      <c r="AY5" s="777"/>
      <c r="AZ5" s="777"/>
      <c r="BA5" s="777"/>
      <c r="BB5" s="777"/>
      <c r="BC5" s="777"/>
      <c r="BD5" s="777"/>
      <c r="BE5" s="777"/>
      <c r="BF5" s="777"/>
      <c r="BG5" s="777"/>
      <c r="BH5" s="777"/>
      <c r="BI5" s="778"/>
      <c r="BJ5" s="778"/>
      <c r="BK5" s="778"/>
    </row>
    <row r="6" spans="1:63" ht="31.5" customHeight="1">
      <c r="A6" s="169" t="s">
        <v>290</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E6" s="783"/>
      <c r="AF6" s="783"/>
      <c r="AG6" s="783"/>
      <c r="AH6" s="783"/>
      <c r="AI6" s="783"/>
      <c r="AJ6" s="783"/>
      <c r="AK6" s="783"/>
      <c r="AL6" s="783"/>
      <c r="AM6" s="783"/>
      <c r="AN6" s="783"/>
      <c r="AO6" s="783"/>
      <c r="AP6" s="783"/>
      <c r="AQ6" s="783"/>
      <c r="AR6" s="783"/>
      <c r="AS6" s="783"/>
      <c r="AT6" s="783"/>
      <c r="AU6" s="783"/>
      <c r="AV6" s="783"/>
      <c r="AW6" s="783"/>
      <c r="AX6" s="783"/>
      <c r="AY6" s="783"/>
      <c r="AZ6" s="783"/>
      <c r="BA6" s="783"/>
      <c r="BB6" s="783"/>
      <c r="BC6" s="783"/>
      <c r="BD6" s="783"/>
      <c r="BE6" s="783"/>
      <c r="BF6" s="783"/>
      <c r="BG6" s="783"/>
      <c r="BH6" s="783"/>
      <c r="BI6" s="783"/>
      <c r="BJ6" s="783"/>
      <c r="BK6" s="783"/>
    </row>
    <row r="7" spans="1:63" ht="31.5" customHeight="1">
      <c r="A7" s="170" t="s">
        <v>177</v>
      </c>
      <c r="B7" s="781"/>
      <c r="C7" s="784"/>
      <c r="D7" s="784"/>
      <c r="E7" s="784"/>
      <c r="F7" s="784"/>
      <c r="G7" s="784"/>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4"/>
      <c r="AJ7" s="784"/>
      <c r="AK7" s="784"/>
      <c r="AL7" s="784"/>
      <c r="AM7" s="784"/>
      <c r="AN7" s="784"/>
      <c r="AO7" s="784"/>
      <c r="AP7" s="784"/>
      <c r="AQ7" s="784"/>
      <c r="AR7" s="784"/>
      <c r="AS7" s="784"/>
      <c r="AT7" s="784"/>
      <c r="AU7" s="784"/>
      <c r="AV7" s="784"/>
      <c r="AW7" s="784"/>
      <c r="AX7" s="784"/>
      <c r="AY7" s="784"/>
      <c r="AZ7" s="784"/>
      <c r="BA7" s="784"/>
      <c r="BB7" s="784"/>
      <c r="BC7" s="784"/>
      <c r="BD7" s="784"/>
      <c r="BE7" s="784"/>
      <c r="BF7" s="784"/>
      <c r="BG7" s="784"/>
      <c r="BH7" s="784"/>
      <c r="BI7" s="784"/>
      <c r="BJ7" s="784"/>
      <c r="BK7" s="782"/>
    </row>
    <row r="8" spans="1:41" ht="18.75" customHeight="1">
      <c r="A8" s="161"/>
      <c r="B8" s="161"/>
      <c r="C8" s="161"/>
      <c r="D8" s="161"/>
      <c r="E8" s="161"/>
      <c r="F8" s="161"/>
      <c r="G8" s="161"/>
      <c r="H8" s="161"/>
      <c r="I8" s="161"/>
      <c r="J8" s="161"/>
      <c r="K8" s="162"/>
      <c r="L8" s="162"/>
      <c r="M8" s="162"/>
      <c r="N8" s="162"/>
      <c r="O8" s="162"/>
      <c r="P8" s="162"/>
      <c r="Q8" s="162"/>
      <c r="R8" s="162"/>
      <c r="S8" s="162"/>
      <c r="T8" s="162"/>
      <c r="U8" s="162"/>
      <c r="V8" s="162"/>
      <c r="W8" s="162"/>
      <c r="X8" s="162"/>
      <c r="Y8" s="162"/>
      <c r="Z8" s="162"/>
      <c r="AA8" s="162"/>
      <c r="AB8" s="162"/>
      <c r="AC8" s="162"/>
      <c r="AD8" s="162"/>
      <c r="AE8" s="162"/>
      <c r="AG8" s="161"/>
      <c r="AH8" s="162"/>
      <c r="AI8" s="162"/>
      <c r="AJ8" s="162"/>
      <c r="AK8" s="162"/>
      <c r="AL8" s="162"/>
      <c r="AM8" s="162"/>
      <c r="AN8" s="162"/>
      <c r="AO8" s="162"/>
    </row>
    <row r="9" spans="1:63" ht="30" customHeight="1">
      <c r="A9" s="779" t="s">
        <v>90</v>
      </c>
      <c r="B9" s="213" t="s">
        <v>39</v>
      </c>
      <c r="C9" s="213" t="s">
        <v>40</v>
      </c>
      <c r="D9" s="781" t="s">
        <v>41</v>
      </c>
      <c r="E9" s="782"/>
      <c r="F9" s="213" t="s">
        <v>42</v>
      </c>
      <c r="G9" s="213" t="s">
        <v>43</v>
      </c>
      <c r="H9" s="781" t="s">
        <v>44</v>
      </c>
      <c r="I9" s="782"/>
      <c r="J9" s="213" t="s">
        <v>45</v>
      </c>
      <c r="K9" s="213" t="s">
        <v>46</v>
      </c>
      <c r="L9" s="781" t="s">
        <v>47</v>
      </c>
      <c r="M9" s="782"/>
      <c r="N9" s="213" t="s">
        <v>48</v>
      </c>
      <c r="O9" s="213" t="s">
        <v>49</v>
      </c>
      <c r="P9" s="781" t="s">
        <v>50</v>
      </c>
      <c r="Q9" s="782"/>
      <c r="R9" s="781" t="s">
        <v>91</v>
      </c>
      <c r="S9" s="782"/>
      <c r="T9" s="781" t="s">
        <v>289</v>
      </c>
      <c r="U9" s="784"/>
      <c r="V9" s="784"/>
      <c r="W9" s="784"/>
      <c r="X9" s="784"/>
      <c r="Y9" s="782"/>
      <c r="Z9" s="781" t="s">
        <v>288</v>
      </c>
      <c r="AA9" s="784"/>
      <c r="AB9" s="784"/>
      <c r="AC9" s="784"/>
      <c r="AD9" s="784"/>
      <c r="AE9" s="782"/>
      <c r="AG9" s="779" t="s">
        <v>90</v>
      </c>
      <c r="AH9" s="213" t="s">
        <v>39</v>
      </c>
      <c r="AI9" s="213" t="s">
        <v>40</v>
      </c>
      <c r="AJ9" s="781" t="s">
        <v>41</v>
      </c>
      <c r="AK9" s="782"/>
      <c r="AL9" s="213" t="s">
        <v>42</v>
      </c>
      <c r="AM9" s="213" t="s">
        <v>43</v>
      </c>
      <c r="AN9" s="781" t="s">
        <v>44</v>
      </c>
      <c r="AO9" s="782"/>
      <c r="AP9" s="213" t="s">
        <v>45</v>
      </c>
      <c r="AQ9" s="213" t="s">
        <v>46</v>
      </c>
      <c r="AR9" s="781" t="s">
        <v>47</v>
      </c>
      <c r="AS9" s="782"/>
      <c r="AT9" s="213" t="s">
        <v>48</v>
      </c>
      <c r="AU9" s="213" t="s">
        <v>49</v>
      </c>
      <c r="AV9" s="781" t="s">
        <v>50</v>
      </c>
      <c r="AW9" s="782"/>
      <c r="AX9" s="781" t="s">
        <v>91</v>
      </c>
      <c r="AY9" s="782"/>
      <c r="AZ9" s="781" t="s">
        <v>289</v>
      </c>
      <c r="BA9" s="784"/>
      <c r="BB9" s="784"/>
      <c r="BC9" s="784"/>
      <c r="BD9" s="784"/>
      <c r="BE9" s="782"/>
      <c r="BF9" s="781" t="s">
        <v>288</v>
      </c>
      <c r="BG9" s="784"/>
      <c r="BH9" s="784"/>
      <c r="BI9" s="784"/>
      <c r="BJ9" s="784"/>
      <c r="BK9" s="782"/>
    </row>
    <row r="10" spans="1:63" ht="36" customHeight="1">
      <c r="A10" s="780"/>
      <c r="B10" s="129" t="s">
        <v>372</v>
      </c>
      <c r="C10" s="129" t="s">
        <v>372</v>
      </c>
      <c r="D10" s="129" t="s">
        <v>372</v>
      </c>
      <c r="E10" s="129" t="s">
        <v>373</v>
      </c>
      <c r="F10" s="129" t="s">
        <v>372</v>
      </c>
      <c r="G10" s="129" t="s">
        <v>372</v>
      </c>
      <c r="H10" s="129" t="s">
        <v>372</v>
      </c>
      <c r="I10" s="129" t="s">
        <v>373</v>
      </c>
      <c r="J10" s="129" t="s">
        <v>372</v>
      </c>
      <c r="K10" s="129" t="s">
        <v>372</v>
      </c>
      <c r="L10" s="129" t="s">
        <v>372</v>
      </c>
      <c r="M10" s="129" t="s">
        <v>373</v>
      </c>
      <c r="N10" s="129" t="s">
        <v>372</v>
      </c>
      <c r="O10" s="129" t="s">
        <v>372</v>
      </c>
      <c r="P10" s="129" t="s">
        <v>372</v>
      </c>
      <c r="Q10" s="129" t="s">
        <v>373</v>
      </c>
      <c r="R10" s="129" t="s">
        <v>372</v>
      </c>
      <c r="S10" s="129" t="s">
        <v>373</v>
      </c>
      <c r="T10" s="205" t="s">
        <v>393</v>
      </c>
      <c r="U10" s="205" t="s">
        <v>394</v>
      </c>
      <c r="V10" s="205" t="s">
        <v>395</v>
      </c>
      <c r="W10" s="205" t="s">
        <v>305</v>
      </c>
      <c r="X10" s="206" t="s">
        <v>396</v>
      </c>
      <c r="Y10" s="205" t="s">
        <v>304</v>
      </c>
      <c r="Z10" s="129" t="s">
        <v>387</v>
      </c>
      <c r="AA10" s="163" t="s">
        <v>388</v>
      </c>
      <c r="AB10" s="129" t="s">
        <v>389</v>
      </c>
      <c r="AC10" s="129" t="s">
        <v>390</v>
      </c>
      <c r="AD10" s="129" t="s">
        <v>391</v>
      </c>
      <c r="AE10" s="129" t="s">
        <v>392</v>
      </c>
      <c r="AG10" s="780"/>
      <c r="AH10" s="129" t="s">
        <v>372</v>
      </c>
      <c r="AI10" s="129" t="s">
        <v>372</v>
      </c>
      <c r="AJ10" s="129" t="s">
        <v>372</v>
      </c>
      <c r="AK10" s="129" t="s">
        <v>373</v>
      </c>
      <c r="AL10" s="129" t="s">
        <v>372</v>
      </c>
      <c r="AM10" s="129" t="s">
        <v>372</v>
      </c>
      <c r="AN10" s="129" t="s">
        <v>372</v>
      </c>
      <c r="AO10" s="129" t="s">
        <v>373</v>
      </c>
      <c r="AP10" s="129" t="s">
        <v>372</v>
      </c>
      <c r="AQ10" s="129" t="s">
        <v>372</v>
      </c>
      <c r="AR10" s="129" t="s">
        <v>372</v>
      </c>
      <c r="AS10" s="129" t="s">
        <v>373</v>
      </c>
      <c r="AT10" s="129" t="s">
        <v>372</v>
      </c>
      <c r="AU10" s="129" t="s">
        <v>372</v>
      </c>
      <c r="AV10" s="129" t="s">
        <v>372</v>
      </c>
      <c r="AW10" s="129" t="s">
        <v>373</v>
      </c>
      <c r="AX10" s="129" t="s">
        <v>372</v>
      </c>
      <c r="AY10" s="129" t="s">
        <v>373</v>
      </c>
      <c r="AZ10" s="205" t="s">
        <v>393</v>
      </c>
      <c r="BA10" s="205" t="s">
        <v>394</v>
      </c>
      <c r="BB10" s="205" t="s">
        <v>395</v>
      </c>
      <c r="BC10" s="205" t="s">
        <v>305</v>
      </c>
      <c r="BD10" s="206" t="s">
        <v>396</v>
      </c>
      <c r="BE10" s="205" t="s">
        <v>304</v>
      </c>
      <c r="BF10" s="203" t="s">
        <v>387</v>
      </c>
      <c r="BG10" s="204" t="s">
        <v>388</v>
      </c>
      <c r="BH10" s="203" t="s">
        <v>389</v>
      </c>
      <c r="BI10" s="203" t="s">
        <v>390</v>
      </c>
      <c r="BJ10" s="203" t="s">
        <v>391</v>
      </c>
      <c r="BK10" s="203" t="s">
        <v>392</v>
      </c>
    </row>
    <row r="11" spans="1:63" ht="15">
      <c r="A11" s="164" t="s">
        <v>92</v>
      </c>
      <c r="B11" s="164"/>
      <c r="C11" s="164"/>
      <c r="D11" s="164"/>
      <c r="E11" s="221"/>
      <c r="F11" s="164"/>
      <c r="G11" s="164"/>
      <c r="H11" s="164"/>
      <c r="I11" s="221"/>
      <c r="J11" s="164"/>
      <c r="K11" s="164"/>
      <c r="L11" s="164"/>
      <c r="M11" s="221"/>
      <c r="N11" s="164"/>
      <c r="O11" s="164"/>
      <c r="P11" s="164"/>
      <c r="Q11" s="221"/>
      <c r="R11" s="209">
        <f aca="true" t="shared" si="0" ref="R11:R31">B11+C11+D11+F11+G11+H11+J11+K11+L11+N11+O11+P11</f>
        <v>0</v>
      </c>
      <c r="S11" s="171">
        <f>+E11+I11+M11+Q11</f>
        <v>0</v>
      </c>
      <c r="T11" s="207"/>
      <c r="U11" s="207"/>
      <c r="V11" s="207"/>
      <c r="W11" s="207"/>
      <c r="X11" s="207"/>
      <c r="Y11" s="166"/>
      <c r="Z11" s="166"/>
      <c r="AA11" s="166"/>
      <c r="AB11" s="166"/>
      <c r="AC11" s="166"/>
      <c r="AD11" s="166"/>
      <c r="AE11" s="167"/>
      <c r="AG11" s="164" t="s">
        <v>92</v>
      </c>
      <c r="AH11" s="164"/>
      <c r="AI11" s="164"/>
      <c r="AJ11" s="164"/>
      <c r="AK11" s="221"/>
      <c r="AL11" s="164"/>
      <c r="AM11" s="164"/>
      <c r="AN11" s="164"/>
      <c r="AO11" s="221"/>
      <c r="AP11" s="164"/>
      <c r="AQ11" s="164"/>
      <c r="AR11" s="164"/>
      <c r="AS11" s="221"/>
      <c r="AT11" s="164"/>
      <c r="AU11" s="164"/>
      <c r="AV11" s="164"/>
      <c r="AW11" s="221"/>
      <c r="AX11" s="209">
        <f aca="true" t="shared" si="1" ref="AX11:AX31">AH11+AI11+AJ11+AL11+AM11+AN11+AP11+AQ11+AR11+AT11+AU11+AV11</f>
        <v>0</v>
      </c>
      <c r="AY11" s="171">
        <f>+AK11+AO11+AS11+AW11</f>
        <v>0</v>
      </c>
      <c r="AZ11" s="166"/>
      <c r="BA11" s="166"/>
      <c r="BB11" s="166"/>
      <c r="BC11" s="166"/>
      <c r="BD11" s="166"/>
      <c r="BE11" s="166"/>
      <c r="BF11" s="166"/>
      <c r="BG11" s="166"/>
      <c r="BH11" s="166"/>
      <c r="BI11" s="166"/>
      <c r="BJ11" s="166"/>
      <c r="BK11" s="167"/>
    </row>
    <row r="12" spans="1:63" ht="15">
      <c r="A12" s="164" t="s">
        <v>93</v>
      </c>
      <c r="B12" s="164"/>
      <c r="C12" s="164"/>
      <c r="D12" s="164"/>
      <c r="E12" s="221"/>
      <c r="F12" s="164"/>
      <c r="G12" s="164"/>
      <c r="H12" s="164"/>
      <c r="I12" s="221"/>
      <c r="J12" s="164"/>
      <c r="K12" s="164"/>
      <c r="L12" s="164"/>
      <c r="M12" s="221"/>
      <c r="N12" s="164"/>
      <c r="O12" s="164"/>
      <c r="P12" s="164"/>
      <c r="Q12" s="221"/>
      <c r="R12" s="209">
        <f t="shared" si="0"/>
        <v>0</v>
      </c>
      <c r="S12" s="171">
        <f aca="true" t="shared" si="2" ref="S12:S31">+E12+I12+M12+Q12</f>
        <v>0</v>
      </c>
      <c r="T12" s="207"/>
      <c r="U12" s="207"/>
      <c r="V12" s="207"/>
      <c r="W12" s="207"/>
      <c r="X12" s="207"/>
      <c r="Y12" s="208"/>
      <c r="Z12" s="166"/>
      <c r="AA12" s="166"/>
      <c r="AB12" s="166"/>
      <c r="AC12" s="166"/>
      <c r="AD12" s="166"/>
      <c r="AE12" s="166"/>
      <c r="AG12" s="164" t="s">
        <v>93</v>
      </c>
      <c r="AH12" s="164"/>
      <c r="AI12" s="164"/>
      <c r="AJ12" s="164"/>
      <c r="AK12" s="221"/>
      <c r="AL12" s="164"/>
      <c r="AM12" s="164"/>
      <c r="AN12" s="164"/>
      <c r="AO12" s="221"/>
      <c r="AP12" s="164"/>
      <c r="AQ12" s="164"/>
      <c r="AR12" s="164"/>
      <c r="AS12" s="221"/>
      <c r="AT12" s="164"/>
      <c r="AU12" s="164"/>
      <c r="AV12" s="164"/>
      <c r="AW12" s="221"/>
      <c r="AX12" s="209">
        <f t="shared" si="1"/>
        <v>0</v>
      </c>
      <c r="AY12" s="171">
        <f aca="true" t="shared" si="3" ref="AY12:AY31">+AK12+AO12+AS12+AW12</f>
        <v>0</v>
      </c>
      <c r="AZ12" s="166"/>
      <c r="BA12" s="166"/>
      <c r="BB12" s="166"/>
      <c r="BC12" s="166"/>
      <c r="BD12" s="166"/>
      <c r="BE12" s="166"/>
      <c r="BF12" s="166"/>
      <c r="BG12" s="166"/>
      <c r="BH12" s="166"/>
      <c r="BI12" s="166"/>
      <c r="BJ12" s="166"/>
      <c r="BK12" s="166"/>
    </row>
    <row r="13" spans="1:63" ht="15">
      <c r="A13" s="164" t="s">
        <v>94</v>
      </c>
      <c r="B13" s="164"/>
      <c r="C13" s="164"/>
      <c r="D13" s="164"/>
      <c r="E13" s="221"/>
      <c r="F13" s="164"/>
      <c r="G13" s="164"/>
      <c r="H13" s="164"/>
      <c r="I13" s="221"/>
      <c r="J13" s="164"/>
      <c r="K13" s="164"/>
      <c r="L13" s="164"/>
      <c r="M13" s="221"/>
      <c r="N13" s="164"/>
      <c r="O13" s="164"/>
      <c r="P13" s="164"/>
      <c r="Q13" s="221"/>
      <c r="R13" s="209">
        <f t="shared" si="0"/>
        <v>0</v>
      </c>
      <c r="S13" s="171">
        <f t="shared" si="2"/>
        <v>0</v>
      </c>
      <c r="T13" s="207"/>
      <c r="U13" s="207"/>
      <c r="V13" s="207"/>
      <c r="W13" s="207"/>
      <c r="X13" s="207"/>
      <c r="Y13" s="208"/>
      <c r="Z13" s="166"/>
      <c r="AA13" s="166"/>
      <c r="AB13" s="166"/>
      <c r="AC13" s="166"/>
      <c r="AD13" s="166"/>
      <c r="AE13" s="166"/>
      <c r="AG13" s="164" t="s">
        <v>94</v>
      </c>
      <c r="AH13" s="164"/>
      <c r="AI13" s="164"/>
      <c r="AJ13" s="164"/>
      <c r="AK13" s="221"/>
      <c r="AL13" s="164"/>
      <c r="AM13" s="164"/>
      <c r="AN13" s="164"/>
      <c r="AO13" s="221"/>
      <c r="AP13" s="164"/>
      <c r="AQ13" s="164"/>
      <c r="AR13" s="164"/>
      <c r="AS13" s="221"/>
      <c r="AT13" s="164"/>
      <c r="AU13" s="164"/>
      <c r="AV13" s="164"/>
      <c r="AW13" s="221"/>
      <c r="AX13" s="209">
        <f t="shared" si="1"/>
        <v>0</v>
      </c>
      <c r="AY13" s="171">
        <f t="shared" si="3"/>
        <v>0</v>
      </c>
      <c r="AZ13" s="166"/>
      <c r="BA13" s="166"/>
      <c r="BB13" s="166"/>
      <c r="BC13" s="166"/>
      <c r="BD13" s="166"/>
      <c r="BE13" s="166"/>
      <c r="BF13" s="166"/>
      <c r="BG13" s="166"/>
      <c r="BH13" s="166"/>
      <c r="BI13" s="166"/>
      <c r="BJ13" s="166"/>
      <c r="BK13" s="166"/>
    </row>
    <row r="14" spans="1:63" ht="15">
      <c r="A14" s="164" t="s">
        <v>95</v>
      </c>
      <c r="B14" s="164"/>
      <c r="C14" s="164"/>
      <c r="D14" s="164"/>
      <c r="E14" s="221"/>
      <c r="F14" s="164"/>
      <c r="G14" s="164"/>
      <c r="H14" s="164"/>
      <c r="I14" s="221"/>
      <c r="J14" s="164"/>
      <c r="K14" s="164"/>
      <c r="L14" s="164"/>
      <c r="M14" s="221"/>
      <c r="N14" s="164"/>
      <c r="O14" s="164"/>
      <c r="P14" s="164"/>
      <c r="Q14" s="221"/>
      <c r="R14" s="209">
        <f t="shared" si="0"/>
        <v>0</v>
      </c>
      <c r="S14" s="171">
        <f t="shared" si="2"/>
        <v>0</v>
      </c>
      <c r="T14" s="207"/>
      <c r="U14" s="207"/>
      <c r="V14" s="207"/>
      <c r="W14" s="207"/>
      <c r="X14" s="207"/>
      <c r="Y14" s="208"/>
      <c r="Z14" s="166"/>
      <c r="AA14" s="166"/>
      <c r="AB14" s="166"/>
      <c r="AC14" s="166"/>
      <c r="AD14" s="166"/>
      <c r="AE14" s="166"/>
      <c r="AG14" s="164" t="s">
        <v>95</v>
      </c>
      <c r="AH14" s="164"/>
      <c r="AI14" s="164"/>
      <c r="AJ14" s="164"/>
      <c r="AK14" s="221"/>
      <c r="AL14" s="164"/>
      <c r="AM14" s="164"/>
      <c r="AN14" s="164"/>
      <c r="AO14" s="221"/>
      <c r="AP14" s="164"/>
      <c r="AQ14" s="164"/>
      <c r="AR14" s="164"/>
      <c r="AS14" s="221"/>
      <c r="AT14" s="164"/>
      <c r="AU14" s="164"/>
      <c r="AV14" s="164"/>
      <c r="AW14" s="221"/>
      <c r="AX14" s="209">
        <f t="shared" si="1"/>
        <v>0</v>
      </c>
      <c r="AY14" s="171">
        <f t="shared" si="3"/>
        <v>0</v>
      </c>
      <c r="AZ14" s="166"/>
      <c r="BA14" s="166"/>
      <c r="BB14" s="166"/>
      <c r="BC14" s="166"/>
      <c r="BD14" s="166"/>
      <c r="BE14" s="166"/>
      <c r="BF14" s="166"/>
      <c r="BG14" s="166"/>
      <c r="BH14" s="166"/>
      <c r="BI14" s="166"/>
      <c r="BJ14" s="166"/>
      <c r="BK14" s="166"/>
    </row>
    <row r="15" spans="1:63" ht="15">
      <c r="A15" s="164" t="s">
        <v>96</v>
      </c>
      <c r="B15" s="164"/>
      <c r="C15" s="164"/>
      <c r="D15" s="164"/>
      <c r="E15" s="221"/>
      <c r="F15" s="164"/>
      <c r="G15" s="164"/>
      <c r="H15" s="164"/>
      <c r="I15" s="221"/>
      <c r="J15" s="164"/>
      <c r="K15" s="164"/>
      <c r="L15" s="164"/>
      <c r="M15" s="221"/>
      <c r="N15" s="164"/>
      <c r="O15" s="164"/>
      <c r="P15" s="164"/>
      <c r="Q15" s="221"/>
      <c r="R15" s="209">
        <f t="shared" si="0"/>
        <v>0</v>
      </c>
      <c r="S15" s="171">
        <f t="shared" si="2"/>
        <v>0</v>
      </c>
      <c r="T15" s="207"/>
      <c r="U15" s="207"/>
      <c r="V15" s="207"/>
      <c r="W15" s="207"/>
      <c r="X15" s="207"/>
      <c r="Y15" s="208"/>
      <c r="Z15" s="166"/>
      <c r="AA15" s="166"/>
      <c r="AB15" s="166"/>
      <c r="AC15" s="166"/>
      <c r="AD15" s="166"/>
      <c r="AE15" s="166"/>
      <c r="AG15" s="164" t="s">
        <v>96</v>
      </c>
      <c r="AH15" s="164"/>
      <c r="AI15" s="164"/>
      <c r="AJ15" s="164"/>
      <c r="AK15" s="221"/>
      <c r="AL15" s="164"/>
      <c r="AM15" s="164"/>
      <c r="AN15" s="164"/>
      <c r="AO15" s="221"/>
      <c r="AP15" s="164"/>
      <c r="AQ15" s="164"/>
      <c r="AR15" s="164"/>
      <c r="AS15" s="221"/>
      <c r="AT15" s="164"/>
      <c r="AU15" s="164"/>
      <c r="AV15" s="164"/>
      <c r="AW15" s="221"/>
      <c r="AX15" s="209">
        <f t="shared" si="1"/>
        <v>0</v>
      </c>
      <c r="AY15" s="171">
        <f t="shared" si="3"/>
        <v>0</v>
      </c>
      <c r="AZ15" s="166"/>
      <c r="BA15" s="166"/>
      <c r="BB15" s="166"/>
      <c r="BC15" s="166"/>
      <c r="BD15" s="166"/>
      <c r="BE15" s="166"/>
      <c r="BF15" s="166"/>
      <c r="BG15" s="166"/>
      <c r="BH15" s="166"/>
      <c r="BI15" s="166"/>
      <c r="BJ15" s="166"/>
      <c r="BK15" s="166"/>
    </row>
    <row r="16" spans="1:63" ht="15">
      <c r="A16" s="164" t="s">
        <v>97</v>
      </c>
      <c r="B16" s="164"/>
      <c r="C16" s="164"/>
      <c r="D16" s="164"/>
      <c r="E16" s="221"/>
      <c r="F16" s="164"/>
      <c r="G16" s="164"/>
      <c r="H16" s="164"/>
      <c r="I16" s="221"/>
      <c r="J16" s="164"/>
      <c r="K16" s="164"/>
      <c r="L16" s="164"/>
      <c r="M16" s="221"/>
      <c r="N16" s="164"/>
      <c r="O16" s="164"/>
      <c r="P16" s="164"/>
      <c r="Q16" s="221"/>
      <c r="R16" s="209">
        <f t="shared" si="0"/>
        <v>0</v>
      </c>
      <c r="S16" s="171">
        <f t="shared" si="2"/>
        <v>0</v>
      </c>
      <c r="T16" s="207"/>
      <c r="U16" s="207"/>
      <c r="V16" s="207"/>
      <c r="W16" s="207"/>
      <c r="X16" s="207"/>
      <c r="Y16" s="208"/>
      <c r="Z16" s="166"/>
      <c r="AA16" s="166"/>
      <c r="AB16" s="166"/>
      <c r="AC16" s="166"/>
      <c r="AD16" s="166"/>
      <c r="AE16" s="166"/>
      <c r="AG16" s="164" t="s">
        <v>97</v>
      </c>
      <c r="AH16" s="164"/>
      <c r="AI16" s="164"/>
      <c r="AJ16" s="164"/>
      <c r="AK16" s="221"/>
      <c r="AL16" s="164"/>
      <c r="AM16" s="164"/>
      <c r="AN16" s="164"/>
      <c r="AO16" s="221"/>
      <c r="AP16" s="164"/>
      <c r="AQ16" s="164"/>
      <c r="AR16" s="164"/>
      <c r="AS16" s="221"/>
      <c r="AT16" s="164"/>
      <c r="AU16" s="164"/>
      <c r="AV16" s="164"/>
      <c r="AW16" s="221"/>
      <c r="AX16" s="209">
        <f t="shared" si="1"/>
        <v>0</v>
      </c>
      <c r="AY16" s="171">
        <f t="shared" si="3"/>
        <v>0</v>
      </c>
      <c r="AZ16" s="166"/>
      <c r="BA16" s="166"/>
      <c r="BB16" s="166"/>
      <c r="BC16" s="166"/>
      <c r="BD16" s="166"/>
      <c r="BE16" s="166"/>
      <c r="BF16" s="166"/>
      <c r="BG16" s="166"/>
      <c r="BH16" s="166"/>
      <c r="BI16" s="166"/>
      <c r="BJ16" s="166"/>
      <c r="BK16" s="166"/>
    </row>
    <row r="17" spans="1:63" ht="15">
      <c r="A17" s="164" t="s">
        <v>98</v>
      </c>
      <c r="B17" s="164"/>
      <c r="C17" s="164"/>
      <c r="D17" s="164"/>
      <c r="E17" s="221"/>
      <c r="F17" s="164"/>
      <c r="G17" s="164"/>
      <c r="H17" s="164"/>
      <c r="I17" s="221"/>
      <c r="J17" s="164"/>
      <c r="K17" s="164"/>
      <c r="L17" s="164"/>
      <c r="M17" s="221"/>
      <c r="N17" s="164"/>
      <c r="O17" s="164"/>
      <c r="P17" s="164"/>
      <c r="Q17" s="221"/>
      <c r="R17" s="209">
        <f t="shared" si="0"/>
        <v>0</v>
      </c>
      <c r="S17" s="171">
        <f t="shared" si="2"/>
        <v>0</v>
      </c>
      <c r="T17" s="207"/>
      <c r="U17" s="207"/>
      <c r="V17" s="207"/>
      <c r="W17" s="207"/>
      <c r="X17" s="207"/>
      <c r="Y17" s="208"/>
      <c r="Z17" s="166"/>
      <c r="AA17" s="166"/>
      <c r="AB17" s="166"/>
      <c r="AC17" s="166"/>
      <c r="AD17" s="166"/>
      <c r="AE17" s="166"/>
      <c r="AG17" s="164" t="s">
        <v>98</v>
      </c>
      <c r="AH17" s="164"/>
      <c r="AI17" s="164"/>
      <c r="AJ17" s="164"/>
      <c r="AK17" s="221"/>
      <c r="AL17" s="164"/>
      <c r="AM17" s="164"/>
      <c r="AN17" s="164"/>
      <c r="AO17" s="221"/>
      <c r="AP17" s="164"/>
      <c r="AQ17" s="164"/>
      <c r="AR17" s="164"/>
      <c r="AS17" s="221"/>
      <c r="AT17" s="164"/>
      <c r="AU17" s="164"/>
      <c r="AV17" s="164"/>
      <c r="AW17" s="221"/>
      <c r="AX17" s="209">
        <f t="shared" si="1"/>
        <v>0</v>
      </c>
      <c r="AY17" s="171">
        <f t="shared" si="3"/>
        <v>0</v>
      </c>
      <c r="AZ17" s="166"/>
      <c r="BA17" s="166"/>
      <c r="BB17" s="166"/>
      <c r="BC17" s="166"/>
      <c r="BD17" s="166"/>
      <c r="BE17" s="166"/>
      <c r="BF17" s="166"/>
      <c r="BG17" s="166"/>
      <c r="BH17" s="166"/>
      <c r="BI17" s="166"/>
      <c r="BJ17" s="166"/>
      <c r="BK17" s="166"/>
    </row>
    <row r="18" spans="1:63" ht="15">
      <c r="A18" s="164" t="s">
        <v>99</v>
      </c>
      <c r="B18" s="164"/>
      <c r="C18" s="164"/>
      <c r="D18" s="164"/>
      <c r="E18" s="221"/>
      <c r="F18" s="164"/>
      <c r="G18" s="164"/>
      <c r="H18" s="164"/>
      <c r="I18" s="221"/>
      <c r="J18" s="164"/>
      <c r="K18" s="164"/>
      <c r="L18" s="164"/>
      <c r="M18" s="221"/>
      <c r="N18" s="164"/>
      <c r="O18" s="164"/>
      <c r="P18" s="164"/>
      <c r="Q18" s="221"/>
      <c r="R18" s="209">
        <f t="shared" si="0"/>
        <v>0</v>
      </c>
      <c r="S18" s="171">
        <f t="shared" si="2"/>
        <v>0</v>
      </c>
      <c r="T18" s="207"/>
      <c r="U18" s="207"/>
      <c r="V18" s="207"/>
      <c r="W18" s="207"/>
      <c r="X18" s="207"/>
      <c r="Y18" s="208"/>
      <c r="Z18" s="166"/>
      <c r="AA18" s="166"/>
      <c r="AB18" s="166"/>
      <c r="AC18" s="166"/>
      <c r="AD18" s="166"/>
      <c r="AE18" s="166"/>
      <c r="AG18" s="164" t="s">
        <v>99</v>
      </c>
      <c r="AH18" s="164"/>
      <c r="AI18" s="164"/>
      <c r="AJ18" s="164"/>
      <c r="AK18" s="221"/>
      <c r="AL18" s="164"/>
      <c r="AM18" s="164"/>
      <c r="AN18" s="164"/>
      <c r="AO18" s="221"/>
      <c r="AP18" s="164"/>
      <c r="AQ18" s="164"/>
      <c r="AR18" s="164"/>
      <c r="AS18" s="221"/>
      <c r="AT18" s="164"/>
      <c r="AU18" s="164"/>
      <c r="AV18" s="164"/>
      <c r="AW18" s="221"/>
      <c r="AX18" s="209">
        <f t="shared" si="1"/>
        <v>0</v>
      </c>
      <c r="AY18" s="171">
        <f t="shared" si="3"/>
        <v>0</v>
      </c>
      <c r="AZ18" s="166"/>
      <c r="BA18" s="166"/>
      <c r="BB18" s="166"/>
      <c r="BC18" s="166"/>
      <c r="BD18" s="166"/>
      <c r="BE18" s="166"/>
      <c r="BF18" s="166"/>
      <c r="BG18" s="166"/>
      <c r="BH18" s="166"/>
      <c r="BI18" s="166"/>
      <c r="BJ18" s="166"/>
      <c r="BK18" s="166"/>
    </row>
    <row r="19" spans="1:63" ht="15">
      <c r="A19" s="164" t="s">
        <v>100</v>
      </c>
      <c r="B19" s="164"/>
      <c r="C19" s="164"/>
      <c r="D19" s="164"/>
      <c r="E19" s="221"/>
      <c r="F19" s="164"/>
      <c r="G19" s="164"/>
      <c r="H19" s="164"/>
      <c r="I19" s="221"/>
      <c r="J19" s="164"/>
      <c r="K19" s="164"/>
      <c r="L19" s="164"/>
      <c r="M19" s="221"/>
      <c r="N19" s="164"/>
      <c r="O19" s="164"/>
      <c r="P19" s="164"/>
      <c r="Q19" s="221"/>
      <c r="R19" s="209">
        <f t="shared" si="0"/>
        <v>0</v>
      </c>
      <c r="S19" s="171">
        <f t="shared" si="2"/>
        <v>0</v>
      </c>
      <c r="T19" s="207"/>
      <c r="U19" s="207"/>
      <c r="V19" s="207"/>
      <c r="W19" s="207"/>
      <c r="X19" s="207"/>
      <c r="Y19" s="208"/>
      <c r="Z19" s="166"/>
      <c r="AA19" s="166"/>
      <c r="AB19" s="166"/>
      <c r="AC19" s="166"/>
      <c r="AD19" s="166"/>
      <c r="AE19" s="166"/>
      <c r="AG19" s="164" t="s">
        <v>100</v>
      </c>
      <c r="AH19" s="164"/>
      <c r="AI19" s="164"/>
      <c r="AJ19" s="164"/>
      <c r="AK19" s="221"/>
      <c r="AL19" s="164"/>
      <c r="AM19" s="164"/>
      <c r="AN19" s="164"/>
      <c r="AO19" s="221"/>
      <c r="AP19" s="164"/>
      <c r="AQ19" s="164"/>
      <c r="AR19" s="164"/>
      <c r="AS19" s="221"/>
      <c r="AT19" s="164"/>
      <c r="AU19" s="164"/>
      <c r="AV19" s="164"/>
      <c r="AW19" s="221"/>
      <c r="AX19" s="209">
        <f t="shared" si="1"/>
        <v>0</v>
      </c>
      <c r="AY19" s="171">
        <f t="shared" si="3"/>
        <v>0</v>
      </c>
      <c r="AZ19" s="166"/>
      <c r="BA19" s="208"/>
      <c r="BB19" s="166"/>
      <c r="BC19" s="166"/>
      <c r="BD19" s="166"/>
      <c r="BE19" s="166"/>
      <c r="BF19" s="166"/>
      <c r="BG19" s="166"/>
      <c r="BH19" s="166"/>
      <c r="BI19" s="164"/>
      <c r="BJ19" s="164"/>
      <c r="BK19" s="164"/>
    </row>
    <row r="20" spans="1:63" ht="15">
      <c r="A20" s="164" t="s">
        <v>101</v>
      </c>
      <c r="B20" s="164"/>
      <c r="C20" s="164"/>
      <c r="D20" s="164"/>
      <c r="E20" s="221"/>
      <c r="F20" s="164"/>
      <c r="G20" s="164"/>
      <c r="H20" s="164"/>
      <c r="I20" s="221"/>
      <c r="J20" s="164"/>
      <c r="K20" s="164"/>
      <c r="L20" s="164"/>
      <c r="M20" s="221"/>
      <c r="N20" s="164"/>
      <c r="O20" s="164"/>
      <c r="P20" s="164"/>
      <c r="Q20" s="221"/>
      <c r="R20" s="209">
        <f t="shared" si="0"/>
        <v>0</v>
      </c>
      <c r="S20" s="171">
        <f t="shared" si="2"/>
        <v>0</v>
      </c>
      <c r="T20" s="207"/>
      <c r="U20" s="207"/>
      <c r="V20" s="207"/>
      <c r="W20" s="207"/>
      <c r="X20" s="207"/>
      <c r="Y20" s="208"/>
      <c r="Z20" s="166"/>
      <c r="AA20" s="166"/>
      <c r="AB20" s="166"/>
      <c r="AC20" s="166"/>
      <c r="AD20" s="166"/>
      <c r="AE20" s="166"/>
      <c r="AG20" s="164" t="s">
        <v>101</v>
      </c>
      <c r="AH20" s="164"/>
      <c r="AI20" s="164"/>
      <c r="AJ20" s="164"/>
      <c r="AK20" s="221"/>
      <c r="AL20" s="164"/>
      <c r="AM20" s="164"/>
      <c r="AN20" s="164"/>
      <c r="AO20" s="221"/>
      <c r="AP20" s="164"/>
      <c r="AQ20" s="164"/>
      <c r="AR20" s="164"/>
      <c r="AS20" s="221"/>
      <c r="AT20" s="164"/>
      <c r="AU20" s="164"/>
      <c r="AV20" s="164"/>
      <c r="AW20" s="221"/>
      <c r="AX20" s="209">
        <f t="shared" si="1"/>
        <v>0</v>
      </c>
      <c r="AY20" s="171">
        <f t="shared" si="3"/>
        <v>0</v>
      </c>
      <c r="AZ20" s="166"/>
      <c r="BA20" s="208"/>
      <c r="BB20" s="166"/>
      <c r="BC20" s="166"/>
      <c r="BD20" s="166"/>
      <c r="BE20" s="166"/>
      <c r="BF20" s="166"/>
      <c r="BG20" s="166"/>
      <c r="BH20" s="166"/>
      <c r="BI20" s="164"/>
      <c r="BJ20" s="164"/>
      <c r="BK20" s="164"/>
    </row>
    <row r="21" spans="1:63" ht="15">
      <c r="A21" s="164" t="s">
        <v>102</v>
      </c>
      <c r="B21" s="164"/>
      <c r="C21" s="164"/>
      <c r="D21" s="164"/>
      <c r="E21" s="221"/>
      <c r="F21" s="164"/>
      <c r="G21" s="164"/>
      <c r="H21" s="164"/>
      <c r="I21" s="221"/>
      <c r="J21" s="164"/>
      <c r="K21" s="164"/>
      <c r="L21" s="164"/>
      <c r="M21" s="221"/>
      <c r="N21" s="164"/>
      <c r="O21" s="164"/>
      <c r="P21" s="164"/>
      <c r="Q21" s="221"/>
      <c r="R21" s="209">
        <f t="shared" si="0"/>
        <v>0</v>
      </c>
      <c r="S21" s="171">
        <f t="shared" si="2"/>
        <v>0</v>
      </c>
      <c r="T21" s="207"/>
      <c r="U21" s="207"/>
      <c r="V21" s="207"/>
      <c r="W21" s="207"/>
      <c r="X21" s="207"/>
      <c r="Y21" s="208"/>
      <c r="Z21" s="166"/>
      <c r="AA21" s="166"/>
      <c r="AB21" s="166"/>
      <c r="AC21" s="166"/>
      <c r="AD21" s="166"/>
      <c r="AE21" s="166"/>
      <c r="AG21" s="164" t="s">
        <v>102</v>
      </c>
      <c r="AH21" s="164"/>
      <c r="AI21" s="164"/>
      <c r="AJ21" s="164"/>
      <c r="AK21" s="221"/>
      <c r="AL21" s="164"/>
      <c r="AM21" s="164"/>
      <c r="AN21" s="164"/>
      <c r="AO21" s="221"/>
      <c r="AP21" s="164"/>
      <c r="AQ21" s="164"/>
      <c r="AR21" s="164"/>
      <c r="AS21" s="221"/>
      <c r="AT21" s="164"/>
      <c r="AU21" s="164"/>
      <c r="AV21" s="164"/>
      <c r="AW21" s="221"/>
      <c r="AX21" s="209">
        <f t="shared" si="1"/>
        <v>0</v>
      </c>
      <c r="AY21" s="171">
        <f t="shared" si="3"/>
        <v>0</v>
      </c>
      <c r="AZ21" s="166"/>
      <c r="BA21" s="208"/>
      <c r="BB21" s="166"/>
      <c r="BC21" s="166"/>
      <c r="BD21" s="166"/>
      <c r="BE21" s="166"/>
      <c r="BF21" s="166"/>
      <c r="BG21" s="166"/>
      <c r="BH21" s="166"/>
      <c r="BI21" s="164"/>
      <c r="BJ21" s="164"/>
      <c r="BK21" s="164"/>
    </row>
    <row r="22" spans="1:63" ht="15">
      <c r="A22" s="164" t="s">
        <v>103</v>
      </c>
      <c r="B22" s="164"/>
      <c r="C22" s="164"/>
      <c r="D22" s="164"/>
      <c r="E22" s="221"/>
      <c r="F22" s="164"/>
      <c r="G22" s="164"/>
      <c r="H22" s="164"/>
      <c r="I22" s="221"/>
      <c r="J22" s="164"/>
      <c r="K22" s="164"/>
      <c r="L22" s="164"/>
      <c r="M22" s="221"/>
      <c r="N22" s="164"/>
      <c r="O22" s="164"/>
      <c r="P22" s="164"/>
      <c r="Q22" s="221"/>
      <c r="R22" s="209">
        <f t="shared" si="0"/>
        <v>0</v>
      </c>
      <c r="S22" s="171">
        <f t="shared" si="2"/>
        <v>0</v>
      </c>
      <c r="T22" s="207"/>
      <c r="U22" s="207"/>
      <c r="V22" s="207"/>
      <c r="W22" s="207"/>
      <c r="X22" s="207"/>
      <c r="Y22" s="208"/>
      <c r="Z22" s="166"/>
      <c r="AA22" s="166"/>
      <c r="AB22" s="166"/>
      <c r="AC22" s="166"/>
      <c r="AD22" s="166"/>
      <c r="AE22" s="166"/>
      <c r="AG22" s="164" t="s">
        <v>103</v>
      </c>
      <c r="AH22" s="164"/>
      <c r="AI22" s="164"/>
      <c r="AJ22" s="164"/>
      <c r="AK22" s="221"/>
      <c r="AL22" s="164"/>
      <c r="AM22" s="164"/>
      <c r="AN22" s="164"/>
      <c r="AO22" s="221"/>
      <c r="AP22" s="164"/>
      <c r="AQ22" s="164"/>
      <c r="AR22" s="164"/>
      <c r="AS22" s="221"/>
      <c r="AT22" s="164"/>
      <c r="AU22" s="164"/>
      <c r="AV22" s="164"/>
      <c r="AW22" s="221"/>
      <c r="AX22" s="209">
        <f t="shared" si="1"/>
        <v>0</v>
      </c>
      <c r="AY22" s="171">
        <f t="shared" si="3"/>
        <v>0</v>
      </c>
      <c r="AZ22" s="166"/>
      <c r="BA22" s="166"/>
      <c r="BB22" s="166"/>
      <c r="BC22" s="166"/>
      <c r="BD22" s="166"/>
      <c r="BE22" s="166"/>
      <c r="BF22" s="166"/>
      <c r="BG22" s="166"/>
      <c r="BH22" s="166"/>
      <c r="BI22" s="166"/>
      <c r="BJ22" s="166"/>
      <c r="BK22" s="166"/>
    </row>
    <row r="23" spans="1:63" ht="15">
      <c r="A23" s="164" t="s">
        <v>104</v>
      </c>
      <c r="B23" s="164"/>
      <c r="C23" s="164"/>
      <c r="D23" s="164"/>
      <c r="E23" s="221"/>
      <c r="F23" s="164"/>
      <c r="G23" s="164"/>
      <c r="H23" s="164"/>
      <c r="I23" s="221"/>
      <c r="J23" s="164"/>
      <c r="K23" s="164"/>
      <c r="L23" s="164"/>
      <c r="M23" s="221"/>
      <c r="N23" s="164"/>
      <c r="O23" s="164"/>
      <c r="P23" s="164"/>
      <c r="Q23" s="221"/>
      <c r="R23" s="209">
        <f t="shared" si="0"/>
        <v>0</v>
      </c>
      <c r="S23" s="171">
        <f t="shared" si="2"/>
        <v>0</v>
      </c>
      <c r="T23" s="207"/>
      <c r="U23" s="207"/>
      <c r="V23" s="207"/>
      <c r="W23" s="207"/>
      <c r="X23" s="207"/>
      <c r="Y23" s="208"/>
      <c r="Z23" s="166"/>
      <c r="AA23" s="166"/>
      <c r="AB23" s="166"/>
      <c r="AC23" s="166"/>
      <c r="AD23" s="166"/>
      <c r="AE23" s="166"/>
      <c r="AG23" s="164" t="s">
        <v>104</v>
      </c>
      <c r="AH23" s="164"/>
      <c r="AI23" s="164"/>
      <c r="AJ23" s="164"/>
      <c r="AK23" s="221"/>
      <c r="AL23" s="164"/>
      <c r="AM23" s="164"/>
      <c r="AN23" s="164"/>
      <c r="AO23" s="221"/>
      <c r="AP23" s="164"/>
      <c r="AQ23" s="164"/>
      <c r="AR23" s="164"/>
      <c r="AS23" s="221"/>
      <c r="AT23" s="164"/>
      <c r="AU23" s="164"/>
      <c r="AV23" s="164"/>
      <c r="AW23" s="221"/>
      <c r="AX23" s="209">
        <f t="shared" si="1"/>
        <v>0</v>
      </c>
      <c r="AY23" s="171">
        <f t="shared" si="3"/>
        <v>0</v>
      </c>
      <c r="AZ23" s="166"/>
      <c r="BA23" s="166"/>
      <c r="BB23" s="166"/>
      <c r="BC23" s="166"/>
      <c r="BD23" s="166"/>
      <c r="BE23" s="166"/>
      <c r="BF23" s="166"/>
      <c r="BG23" s="166"/>
      <c r="BH23" s="166"/>
      <c r="BI23" s="166"/>
      <c r="BJ23" s="166"/>
      <c r="BK23" s="166"/>
    </row>
    <row r="24" spans="1:63" ht="15">
      <c r="A24" s="164" t="s">
        <v>105</v>
      </c>
      <c r="B24" s="164"/>
      <c r="C24" s="164"/>
      <c r="D24" s="164"/>
      <c r="E24" s="221"/>
      <c r="F24" s="164"/>
      <c r="G24" s="164"/>
      <c r="H24" s="164"/>
      <c r="I24" s="221"/>
      <c r="J24" s="164"/>
      <c r="K24" s="164"/>
      <c r="L24" s="164"/>
      <c r="M24" s="221"/>
      <c r="N24" s="164"/>
      <c r="O24" s="164"/>
      <c r="P24" s="164"/>
      <c r="Q24" s="221"/>
      <c r="R24" s="209">
        <f t="shared" si="0"/>
        <v>0</v>
      </c>
      <c r="S24" s="171">
        <f t="shared" si="2"/>
        <v>0</v>
      </c>
      <c r="T24" s="207"/>
      <c r="U24" s="207"/>
      <c r="V24" s="207"/>
      <c r="W24" s="207"/>
      <c r="X24" s="207"/>
      <c r="Y24" s="208"/>
      <c r="Z24" s="166"/>
      <c r="AA24" s="166"/>
      <c r="AB24" s="166"/>
      <c r="AC24" s="166"/>
      <c r="AD24" s="166"/>
      <c r="AE24" s="166"/>
      <c r="AG24" s="164" t="s">
        <v>105</v>
      </c>
      <c r="AH24" s="164"/>
      <c r="AI24" s="164"/>
      <c r="AJ24" s="164"/>
      <c r="AK24" s="221"/>
      <c r="AL24" s="164"/>
      <c r="AM24" s="164"/>
      <c r="AN24" s="164"/>
      <c r="AO24" s="221"/>
      <c r="AP24" s="164"/>
      <c r="AQ24" s="164"/>
      <c r="AR24" s="164"/>
      <c r="AS24" s="221"/>
      <c r="AT24" s="164"/>
      <c r="AU24" s="164"/>
      <c r="AV24" s="164"/>
      <c r="AW24" s="221"/>
      <c r="AX24" s="209">
        <f t="shared" si="1"/>
        <v>0</v>
      </c>
      <c r="AY24" s="171">
        <f t="shared" si="3"/>
        <v>0</v>
      </c>
      <c r="AZ24" s="166"/>
      <c r="BA24" s="166"/>
      <c r="BB24" s="166"/>
      <c r="BC24" s="166"/>
      <c r="BD24" s="166"/>
      <c r="BE24" s="166"/>
      <c r="BF24" s="166"/>
      <c r="BG24" s="166"/>
      <c r="BH24" s="166"/>
      <c r="BI24" s="166"/>
      <c r="BJ24" s="166"/>
      <c r="BK24" s="166"/>
    </row>
    <row r="25" spans="1:63" ht="15">
      <c r="A25" s="164" t="s">
        <v>106</v>
      </c>
      <c r="B25" s="164"/>
      <c r="C25" s="164"/>
      <c r="D25" s="164"/>
      <c r="E25" s="221"/>
      <c r="F25" s="164"/>
      <c r="G25" s="164"/>
      <c r="H25" s="164"/>
      <c r="I25" s="221"/>
      <c r="J25" s="164"/>
      <c r="K25" s="164"/>
      <c r="L25" s="164"/>
      <c r="M25" s="221"/>
      <c r="N25" s="164"/>
      <c r="O25" s="164"/>
      <c r="P25" s="164"/>
      <c r="Q25" s="221"/>
      <c r="R25" s="209">
        <f t="shared" si="0"/>
        <v>0</v>
      </c>
      <c r="S25" s="171">
        <f t="shared" si="2"/>
        <v>0</v>
      </c>
      <c r="T25" s="207"/>
      <c r="U25" s="207"/>
      <c r="V25" s="207"/>
      <c r="W25" s="207"/>
      <c r="X25" s="207"/>
      <c r="Y25" s="208"/>
      <c r="Z25" s="166"/>
      <c r="AA25" s="166"/>
      <c r="AB25" s="166"/>
      <c r="AC25" s="166"/>
      <c r="AD25" s="166"/>
      <c r="AE25" s="166"/>
      <c r="AG25" s="164" t="s">
        <v>106</v>
      </c>
      <c r="AH25" s="164"/>
      <c r="AI25" s="164"/>
      <c r="AJ25" s="164"/>
      <c r="AK25" s="221"/>
      <c r="AL25" s="164"/>
      <c r="AM25" s="164"/>
      <c r="AN25" s="164"/>
      <c r="AO25" s="221"/>
      <c r="AP25" s="164"/>
      <c r="AQ25" s="164"/>
      <c r="AR25" s="164"/>
      <c r="AS25" s="221"/>
      <c r="AT25" s="164"/>
      <c r="AU25" s="164"/>
      <c r="AV25" s="164"/>
      <c r="AW25" s="221"/>
      <c r="AX25" s="209">
        <f t="shared" si="1"/>
        <v>0</v>
      </c>
      <c r="AY25" s="171">
        <f t="shared" si="3"/>
        <v>0</v>
      </c>
      <c r="AZ25" s="166"/>
      <c r="BA25" s="166"/>
      <c r="BB25" s="166"/>
      <c r="BC25" s="166"/>
      <c r="BD25" s="166"/>
      <c r="BE25" s="166"/>
      <c r="BF25" s="166"/>
      <c r="BG25" s="166"/>
      <c r="BH25" s="166"/>
      <c r="BI25" s="166"/>
      <c r="BJ25" s="166"/>
      <c r="BK25" s="166"/>
    </row>
    <row r="26" spans="1:63" ht="15">
      <c r="A26" s="164" t="s">
        <v>107</v>
      </c>
      <c r="B26" s="164"/>
      <c r="C26" s="164"/>
      <c r="D26" s="164"/>
      <c r="E26" s="221"/>
      <c r="F26" s="164"/>
      <c r="G26" s="164"/>
      <c r="H26" s="164"/>
      <c r="I26" s="221"/>
      <c r="J26" s="164"/>
      <c r="K26" s="164"/>
      <c r="L26" s="164"/>
      <c r="M26" s="221"/>
      <c r="N26" s="164"/>
      <c r="O26" s="164"/>
      <c r="P26" s="164"/>
      <c r="Q26" s="221"/>
      <c r="R26" s="209">
        <f t="shared" si="0"/>
        <v>0</v>
      </c>
      <c r="S26" s="171">
        <f t="shared" si="2"/>
        <v>0</v>
      </c>
      <c r="T26" s="207"/>
      <c r="U26" s="207"/>
      <c r="V26" s="207"/>
      <c r="W26" s="207"/>
      <c r="X26" s="207"/>
      <c r="Y26" s="208"/>
      <c r="Z26" s="166"/>
      <c r="AA26" s="166"/>
      <c r="AB26" s="166"/>
      <c r="AC26" s="166"/>
      <c r="AD26" s="166"/>
      <c r="AE26" s="166"/>
      <c r="AG26" s="164" t="s">
        <v>107</v>
      </c>
      <c r="AH26" s="164"/>
      <c r="AI26" s="164"/>
      <c r="AJ26" s="164"/>
      <c r="AK26" s="221"/>
      <c r="AL26" s="164"/>
      <c r="AM26" s="164"/>
      <c r="AN26" s="164"/>
      <c r="AO26" s="221"/>
      <c r="AP26" s="164"/>
      <c r="AQ26" s="164"/>
      <c r="AR26" s="164"/>
      <c r="AS26" s="221"/>
      <c r="AT26" s="164"/>
      <c r="AU26" s="164"/>
      <c r="AV26" s="164"/>
      <c r="AW26" s="221"/>
      <c r="AX26" s="209">
        <f t="shared" si="1"/>
        <v>0</v>
      </c>
      <c r="AY26" s="171">
        <f t="shared" si="3"/>
        <v>0</v>
      </c>
      <c r="AZ26" s="166"/>
      <c r="BA26" s="166"/>
      <c r="BB26" s="166"/>
      <c r="BC26" s="166"/>
      <c r="BD26" s="166"/>
      <c r="BE26" s="166"/>
      <c r="BF26" s="166"/>
      <c r="BG26" s="166"/>
      <c r="BH26" s="166"/>
      <c r="BI26" s="166"/>
      <c r="BJ26" s="166"/>
      <c r="BK26" s="166"/>
    </row>
    <row r="27" spans="1:63" ht="15">
      <c r="A27" s="164" t="s">
        <v>108</v>
      </c>
      <c r="B27" s="164"/>
      <c r="C27" s="164"/>
      <c r="D27" s="164"/>
      <c r="E27" s="221"/>
      <c r="F27" s="164"/>
      <c r="G27" s="164"/>
      <c r="H27" s="164"/>
      <c r="I27" s="221"/>
      <c r="J27" s="164"/>
      <c r="K27" s="164"/>
      <c r="L27" s="164"/>
      <c r="M27" s="221"/>
      <c r="N27" s="164"/>
      <c r="O27" s="164"/>
      <c r="P27" s="164"/>
      <c r="Q27" s="221"/>
      <c r="R27" s="209">
        <f t="shared" si="0"/>
        <v>0</v>
      </c>
      <c r="S27" s="171">
        <f t="shared" si="2"/>
        <v>0</v>
      </c>
      <c r="T27" s="207"/>
      <c r="U27" s="207"/>
      <c r="V27" s="207"/>
      <c r="W27" s="207"/>
      <c r="X27" s="207"/>
      <c r="Y27" s="208"/>
      <c r="Z27" s="166"/>
      <c r="AA27" s="166"/>
      <c r="AB27" s="166"/>
      <c r="AC27" s="166"/>
      <c r="AD27" s="166"/>
      <c r="AE27" s="166"/>
      <c r="AG27" s="164" t="s">
        <v>108</v>
      </c>
      <c r="AH27" s="164"/>
      <c r="AI27" s="164"/>
      <c r="AJ27" s="164"/>
      <c r="AK27" s="221"/>
      <c r="AL27" s="164"/>
      <c r="AM27" s="164"/>
      <c r="AN27" s="164"/>
      <c r="AO27" s="221"/>
      <c r="AP27" s="164"/>
      <c r="AQ27" s="164"/>
      <c r="AR27" s="164"/>
      <c r="AS27" s="221"/>
      <c r="AT27" s="164"/>
      <c r="AU27" s="164"/>
      <c r="AV27" s="164"/>
      <c r="AW27" s="221"/>
      <c r="AX27" s="209">
        <f t="shared" si="1"/>
        <v>0</v>
      </c>
      <c r="AY27" s="171">
        <f t="shared" si="3"/>
        <v>0</v>
      </c>
      <c r="AZ27" s="166"/>
      <c r="BA27" s="166"/>
      <c r="BB27" s="166"/>
      <c r="BC27" s="166"/>
      <c r="BD27" s="166"/>
      <c r="BE27" s="166"/>
      <c r="BF27" s="166"/>
      <c r="BG27" s="166"/>
      <c r="BH27" s="166"/>
      <c r="BI27" s="166"/>
      <c r="BJ27" s="166"/>
      <c r="BK27" s="166"/>
    </row>
    <row r="28" spans="1:63" ht="15">
      <c r="A28" s="164" t="s">
        <v>109</v>
      </c>
      <c r="B28" s="164"/>
      <c r="C28" s="164"/>
      <c r="D28" s="164"/>
      <c r="E28" s="221"/>
      <c r="F28" s="164"/>
      <c r="G28" s="164"/>
      <c r="H28" s="164"/>
      <c r="I28" s="221"/>
      <c r="J28" s="164"/>
      <c r="K28" s="164"/>
      <c r="L28" s="164"/>
      <c r="M28" s="221"/>
      <c r="N28" s="164"/>
      <c r="O28" s="164"/>
      <c r="P28" s="164"/>
      <c r="Q28" s="221"/>
      <c r="R28" s="209">
        <f t="shared" si="0"/>
        <v>0</v>
      </c>
      <c r="S28" s="171">
        <f t="shared" si="2"/>
        <v>0</v>
      </c>
      <c r="T28" s="207"/>
      <c r="U28" s="207"/>
      <c r="V28" s="207"/>
      <c r="W28" s="207"/>
      <c r="X28" s="207"/>
      <c r="Y28" s="208"/>
      <c r="Z28" s="166"/>
      <c r="AA28" s="166"/>
      <c r="AB28" s="166"/>
      <c r="AC28" s="166"/>
      <c r="AD28" s="166"/>
      <c r="AE28" s="166"/>
      <c r="AG28" s="164" t="s">
        <v>109</v>
      </c>
      <c r="AH28" s="164"/>
      <c r="AI28" s="164"/>
      <c r="AJ28" s="164"/>
      <c r="AK28" s="221"/>
      <c r="AL28" s="164"/>
      <c r="AM28" s="164"/>
      <c r="AN28" s="164"/>
      <c r="AO28" s="221"/>
      <c r="AP28" s="164"/>
      <c r="AQ28" s="164"/>
      <c r="AR28" s="164"/>
      <c r="AS28" s="221"/>
      <c r="AT28" s="164"/>
      <c r="AU28" s="164"/>
      <c r="AV28" s="164"/>
      <c r="AW28" s="221"/>
      <c r="AX28" s="209">
        <f t="shared" si="1"/>
        <v>0</v>
      </c>
      <c r="AY28" s="171">
        <f t="shared" si="3"/>
        <v>0</v>
      </c>
      <c r="AZ28" s="166"/>
      <c r="BA28" s="166"/>
      <c r="BB28" s="166"/>
      <c r="BC28" s="166"/>
      <c r="BD28" s="166"/>
      <c r="BE28" s="166"/>
      <c r="BF28" s="166"/>
      <c r="BG28" s="166"/>
      <c r="BH28" s="166"/>
      <c r="BI28" s="166"/>
      <c r="BJ28" s="166"/>
      <c r="BK28" s="166"/>
    </row>
    <row r="29" spans="1:63" ht="15">
      <c r="A29" s="164" t="s">
        <v>110</v>
      </c>
      <c r="B29" s="164"/>
      <c r="C29" s="164"/>
      <c r="D29" s="164"/>
      <c r="E29" s="221"/>
      <c r="F29" s="164"/>
      <c r="G29" s="164"/>
      <c r="H29" s="164"/>
      <c r="I29" s="221"/>
      <c r="J29" s="164"/>
      <c r="K29" s="164"/>
      <c r="L29" s="164"/>
      <c r="M29" s="221"/>
      <c r="N29" s="164"/>
      <c r="O29" s="164"/>
      <c r="P29" s="164"/>
      <c r="Q29" s="221"/>
      <c r="R29" s="209">
        <f t="shared" si="0"/>
        <v>0</v>
      </c>
      <c r="S29" s="171">
        <f t="shared" si="2"/>
        <v>0</v>
      </c>
      <c r="T29" s="207"/>
      <c r="U29" s="207"/>
      <c r="V29" s="207"/>
      <c r="W29" s="207"/>
      <c r="X29" s="207"/>
      <c r="Y29" s="208"/>
      <c r="Z29" s="166"/>
      <c r="AA29" s="166"/>
      <c r="AB29" s="166"/>
      <c r="AC29" s="166"/>
      <c r="AD29" s="166"/>
      <c r="AE29" s="166"/>
      <c r="AG29" s="164" t="s">
        <v>110</v>
      </c>
      <c r="AH29" s="164"/>
      <c r="AI29" s="164"/>
      <c r="AJ29" s="164"/>
      <c r="AK29" s="221"/>
      <c r="AL29" s="164"/>
      <c r="AM29" s="164"/>
      <c r="AN29" s="164"/>
      <c r="AO29" s="221"/>
      <c r="AP29" s="164"/>
      <c r="AQ29" s="164"/>
      <c r="AR29" s="164"/>
      <c r="AS29" s="221"/>
      <c r="AT29" s="164"/>
      <c r="AU29" s="164"/>
      <c r="AV29" s="164"/>
      <c r="AW29" s="221"/>
      <c r="AX29" s="209">
        <f t="shared" si="1"/>
        <v>0</v>
      </c>
      <c r="AY29" s="171">
        <f t="shared" si="3"/>
        <v>0</v>
      </c>
      <c r="AZ29" s="166"/>
      <c r="BA29" s="166"/>
      <c r="BB29" s="166"/>
      <c r="BC29" s="166"/>
      <c r="BD29" s="166"/>
      <c r="BE29" s="166"/>
      <c r="BF29" s="166"/>
      <c r="BG29" s="166"/>
      <c r="BH29" s="166"/>
      <c r="BI29" s="166"/>
      <c r="BJ29" s="166"/>
      <c r="BK29" s="166"/>
    </row>
    <row r="30" spans="1:63" ht="15">
      <c r="A30" s="164" t="s">
        <v>111</v>
      </c>
      <c r="B30" s="164"/>
      <c r="C30" s="164"/>
      <c r="D30" s="164"/>
      <c r="E30" s="221"/>
      <c r="F30" s="164"/>
      <c r="G30" s="164"/>
      <c r="H30" s="164"/>
      <c r="I30" s="221"/>
      <c r="J30" s="164"/>
      <c r="K30" s="164"/>
      <c r="L30" s="164"/>
      <c r="M30" s="221"/>
      <c r="N30" s="164"/>
      <c r="O30" s="164"/>
      <c r="P30" s="164"/>
      <c r="Q30" s="221"/>
      <c r="R30" s="209">
        <f t="shared" si="0"/>
        <v>0</v>
      </c>
      <c r="S30" s="171">
        <f t="shared" si="2"/>
        <v>0</v>
      </c>
      <c r="T30" s="207"/>
      <c r="U30" s="207"/>
      <c r="V30" s="207"/>
      <c r="W30" s="207"/>
      <c r="X30" s="207"/>
      <c r="Y30" s="208"/>
      <c r="Z30" s="166"/>
      <c r="AA30" s="166"/>
      <c r="AB30" s="166"/>
      <c r="AC30" s="166"/>
      <c r="AD30" s="166"/>
      <c r="AE30" s="166"/>
      <c r="AG30" s="164" t="s">
        <v>111</v>
      </c>
      <c r="AH30" s="164"/>
      <c r="AI30" s="164"/>
      <c r="AJ30" s="164"/>
      <c r="AK30" s="221"/>
      <c r="AL30" s="164"/>
      <c r="AM30" s="164"/>
      <c r="AN30" s="164"/>
      <c r="AO30" s="221"/>
      <c r="AP30" s="164"/>
      <c r="AQ30" s="164"/>
      <c r="AR30" s="164"/>
      <c r="AS30" s="221"/>
      <c r="AT30" s="164"/>
      <c r="AU30" s="164"/>
      <c r="AV30" s="164"/>
      <c r="AW30" s="221"/>
      <c r="AX30" s="209">
        <f t="shared" si="1"/>
        <v>0</v>
      </c>
      <c r="AY30" s="171">
        <f t="shared" si="3"/>
        <v>0</v>
      </c>
      <c r="AZ30" s="166"/>
      <c r="BA30" s="166"/>
      <c r="BB30" s="166"/>
      <c r="BC30" s="166"/>
      <c r="BD30" s="166"/>
      <c r="BE30" s="166"/>
      <c r="BF30" s="166"/>
      <c r="BG30" s="166"/>
      <c r="BH30" s="166"/>
      <c r="BI30" s="166"/>
      <c r="BJ30" s="166"/>
      <c r="BK30" s="166"/>
    </row>
    <row r="31" spans="1:63" ht="15">
      <c r="A31" s="164" t="s">
        <v>112</v>
      </c>
      <c r="B31" s="164"/>
      <c r="C31" s="164"/>
      <c r="D31" s="164"/>
      <c r="E31" s="221"/>
      <c r="F31" s="164"/>
      <c r="G31" s="164"/>
      <c r="H31" s="164"/>
      <c r="I31" s="221"/>
      <c r="J31" s="164"/>
      <c r="K31" s="164"/>
      <c r="L31" s="164"/>
      <c r="M31" s="221"/>
      <c r="N31" s="164"/>
      <c r="O31" s="164"/>
      <c r="P31" s="164"/>
      <c r="Q31" s="221"/>
      <c r="R31" s="209">
        <f t="shared" si="0"/>
        <v>0</v>
      </c>
      <c r="S31" s="171">
        <f t="shared" si="2"/>
        <v>0</v>
      </c>
      <c r="T31" s="207"/>
      <c r="U31" s="207"/>
      <c r="V31" s="207"/>
      <c r="W31" s="207"/>
      <c r="X31" s="207"/>
      <c r="Y31" s="208"/>
      <c r="Z31" s="166"/>
      <c r="AA31" s="166"/>
      <c r="AB31" s="166"/>
      <c r="AC31" s="166"/>
      <c r="AD31" s="166"/>
      <c r="AE31" s="166"/>
      <c r="AG31" s="164" t="s">
        <v>112</v>
      </c>
      <c r="AH31" s="164"/>
      <c r="AI31" s="164"/>
      <c r="AJ31" s="164"/>
      <c r="AK31" s="221"/>
      <c r="AL31" s="164"/>
      <c r="AM31" s="164"/>
      <c r="AN31" s="164"/>
      <c r="AO31" s="221"/>
      <c r="AP31" s="164"/>
      <c r="AQ31" s="164"/>
      <c r="AR31" s="164"/>
      <c r="AS31" s="221"/>
      <c r="AT31" s="164"/>
      <c r="AU31" s="164"/>
      <c r="AV31" s="164"/>
      <c r="AW31" s="221"/>
      <c r="AX31" s="209">
        <f t="shared" si="1"/>
        <v>0</v>
      </c>
      <c r="AY31" s="171">
        <f t="shared" si="3"/>
        <v>0</v>
      </c>
      <c r="AZ31" s="166"/>
      <c r="BA31" s="166"/>
      <c r="BB31" s="166"/>
      <c r="BC31" s="166"/>
      <c r="BD31" s="166"/>
      <c r="BE31" s="166"/>
      <c r="BF31" s="166"/>
      <c r="BG31" s="166"/>
      <c r="BH31" s="166"/>
      <c r="BI31" s="166"/>
      <c r="BJ31" s="166"/>
      <c r="BK31" s="166"/>
    </row>
    <row r="32" spans="1:63" ht="15">
      <c r="A32" s="168" t="s">
        <v>113</v>
      </c>
      <c r="B32" s="165">
        <f>SUM(B11:B31)</f>
        <v>0</v>
      </c>
      <c r="C32" s="165">
        <f aca="true" t="shared" si="4" ref="C32:AE32">SUM(C11:C31)</f>
        <v>0</v>
      </c>
      <c r="D32" s="165">
        <f t="shared" si="4"/>
        <v>0</v>
      </c>
      <c r="E32" s="222">
        <f>SUM(E11:E31)</f>
        <v>0</v>
      </c>
      <c r="F32" s="165">
        <f t="shared" si="4"/>
        <v>0</v>
      </c>
      <c r="G32" s="165">
        <f t="shared" si="4"/>
        <v>0</v>
      </c>
      <c r="H32" s="165">
        <f t="shared" si="4"/>
        <v>0</v>
      </c>
      <c r="I32" s="222">
        <f>SUM(I11:I31)</f>
        <v>0</v>
      </c>
      <c r="J32" s="165">
        <f t="shared" si="4"/>
        <v>0</v>
      </c>
      <c r="K32" s="165">
        <f t="shared" si="4"/>
        <v>0</v>
      </c>
      <c r="L32" s="165">
        <f t="shared" si="4"/>
        <v>0</v>
      </c>
      <c r="M32" s="222">
        <f>SUM(M11:M31)</f>
        <v>0</v>
      </c>
      <c r="N32" s="165">
        <f t="shared" si="4"/>
        <v>0</v>
      </c>
      <c r="O32" s="165">
        <f t="shared" si="4"/>
        <v>0</v>
      </c>
      <c r="P32" s="165">
        <f t="shared" si="4"/>
        <v>0</v>
      </c>
      <c r="Q32" s="222">
        <f>SUM(Q11:Q31)</f>
        <v>0</v>
      </c>
      <c r="R32" s="165">
        <f t="shared" si="4"/>
        <v>0</v>
      </c>
      <c r="S32" s="171">
        <f t="shared" si="4"/>
        <v>0</v>
      </c>
      <c r="T32" s="165">
        <f t="shared" si="4"/>
        <v>0</v>
      </c>
      <c r="U32" s="165">
        <f t="shared" si="4"/>
        <v>0</v>
      </c>
      <c r="V32" s="165">
        <f t="shared" si="4"/>
        <v>0</v>
      </c>
      <c r="W32" s="165">
        <f t="shared" si="4"/>
        <v>0</v>
      </c>
      <c r="X32" s="165">
        <f t="shared" si="4"/>
        <v>0</v>
      </c>
      <c r="Y32" s="165">
        <f t="shared" si="4"/>
        <v>0</v>
      </c>
      <c r="Z32" s="165">
        <f t="shared" si="4"/>
        <v>0</v>
      </c>
      <c r="AA32" s="165">
        <f t="shared" si="4"/>
        <v>0</v>
      </c>
      <c r="AB32" s="165">
        <f t="shared" si="4"/>
        <v>0</v>
      </c>
      <c r="AC32" s="165">
        <f t="shared" si="4"/>
        <v>0</v>
      </c>
      <c r="AD32" s="165">
        <f t="shared" si="4"/>
        <v>0</v>
      </c>
      <c r="AE32" s="165">
        <f t="shared" si="4"/>
        <v>0</v>
      </c>
      <c r="AG32" s="168" t="s">
        <v>113</v>
      </c>
      <c r="AH32" s="165">
        <f aca="true" t="shared" si="5" ref="AH32:AW32">SUM(AH11:AH31)</f>
        <v>0</v>
      </c>
      <c r="AI32" s="165">
        <f t="shared" si="5"/>
        <v>0</v>
      </c>
      <c r="AJ32" s="165">
        <f t="shared" si="5"/>
        <v>0</v>
      </c>
      <c r="AK32" s="222">
        <f t="shared" si="5"/>
        <v>0</v>
      </c>
      <c r="AL32" s="165">
        <f t="shared" si="5"/>
        <v>0</v>
      </c>
      <c r="AM32" s="165">
        <f t="shared" si="5"/>
        <v>0</v>
      </c>
      <c r="AN32" s="165">
        <f t="shared" si="5"/>
        <v>0</v>
      </c>
      <c r="AO32" s="222">
        <f t="shared" si="5"/>
        <v>0</v>
      </c>
      <c r="AP32" s="165">
        <f t="shared" si="5"/>
        <v>0</v>
      </c>
      <c r="AQ32" s="165">
        <f t="shared" si="5"/>
        <v>0</v>
      </c>
      <c r="AR32" s="165">
        <f t="shared" si="5"/>
        <v>0</v>
      </c>
      <c r="AS32" s="222">
        <f t="shared" si="5"/>
        <v>0</v>
      </c>
      <c r="AT32" s="165">
        <f t="shared" si="5"/>
        <v>0</v>
      </c>
      <c r="AU32" s="165">
        <f t="shared" si="5"/>
        <v>0</v>
      </c>
      <c r="AV32" s="165">
        <f t="shared" si="5"/>
        <v>0</v>
      </c>
      <c r="AW32" s="222">
        <f t="shared" si="5"/>
        <v>0</v>
      </c>
      <c r="AX32" s="210">
        <f aca="true" t="shared" si="6" ref="AX32:BK32">SUM(AX11:AX31)</f>
        <v>0</v>
      </c>
      <c r="AY32" s="172">
        <f t="shared" si="6"/>
        <v>0</v>
      </c>
      <c r="AZ32" s="165">
        <f t="shared" si="6"/>
        <v>0</v>
      </c>
      <c r="BA32" s="165">
        <f t="shared" si="6"/>
        <v>0</v>
      </c>
      <c r="BB32" s="165">
        <f t="shared" si="6"/>
        <v>0</v>
      </c>
      <c r="BC32" s="165">
        <f t="shared" si="6"/>
        <v>0</v>
      </c>
      <c r="BD32" s="165">
        <f t="shared" si="6"/>
        <v>0</v>
      </c>
      <c r="BE32" s="165">
        <f t="shared" si="6"/>
        <v>0</v>
      </c>
      <c r="BF32" s="165">
        <f t="shared" si="6"/>
        <v>0</v>
      </c>
      <c r="BG32" s="165">
        <f t="shared" si="6"/>
        <v>0</v>
      </c>
      <c r="BH32" s="165">
        <f t="shared" si="6"/>
        <v>0</v>
      </c>
      <c r="BI32" s="165">
        <f t="shared" si="6"/>
        <v>0</v>
      </c>
      <c r="BJ32" s="165">
        <f t="shared" si="6"/>
        <v>0</v>
      </c>
      <c r="BK32" s="165">
        <f t="shared" si="6"/>
        <v>0</v>
      </c>
    </row>
    <row r="35" spans="1:63" ht="30" customHeight="1">
      <c r="A35" s="779" t="s">
        <v>90</v>
      </c>
      <c r="B35" s="213" t="s">
        <v>39</v>
      </c>
      <c r="C35" s="213" t="s">
        <v>40</v>
      </c>
      <c r="D35" s="781" t="s">
        <v>41</v>
      </c>
      <c r="E35" s="782"/>
      <c r="F35" s="213" t="s">
        <v>42</v>
      </c>
      <c r="G35" s="213" t="s">
        <v>43</v>
      </c>
      <c r="H35" s="781" t="s">
        <v>44</v>
      </c>
      <c r="I35" s="782"/>
      <c r="J35" s="213" t="s">
        <v>45</v>
      </c>
      <c r="K35" s="213" t="s">
        <v>46</v>
      </c>
      <c r="L35" s="781" t="s">
        <v>47</v>
      </c>
      <c r="M35" s="782"/>
      <c r="N35" s="213" t="s">
        <v>48</v>
      </c>
      <c r="O35" s="213" t="s">
        <v>49</v>
      </c>
      <c r="P35" s="781" t="s">
        <v>50</v>
      </c>
      <c r="Q35" s="782"/>
      <c r="R35" s="781" t="s">
        <v>91</v>
      </c>
      <c r="S35" s="782"/>
      <c r="T35" s="781" t="s">
        <v>289</v>
      </c>
      <c r="U35" s="784"/>
      <c r="V35" s="784"/>
      <c r="W35" s="784"/>
      <c r="X35" s="784"/>
      <c r="Y35" s="782"/>
      <c r="Z35" s="781" t="s">
        <v>288</v>
      </c>
      <c r="AA35" s="784"/>
      <c r="AB35" s="784"/>
      <c r="AC35" s="784"/>
      <c r="AD35" s="784"/>
      <c r="AE35" s="782"/>
      <c r="AG35" s="779" t="s">
        <v>90</v>
      </c>
      <c r="AH35" s="213" t="s">
        <v>39</v>
      </c>
      <c r="AI35" s="213" t="s">
        <v>40</v>
      </c>
      <c r="AJ35" s="781" t="s">
        <v>41</v>
      </c>
      <c r="AK35" s="782"/>
      <c r="AL35" s="213" t="s">
        <v>42</v>
      </c>
      <c r="AM35" s="213" t="s">
        <v>43</v>
      </c>
      <c r="AN35" s="781" t="s">
        <v>44</v>
      </c>
      <c r="AO35" s="782"/>
      <c r="AP35" s="213" t="s">
        <v>45</v>
      </c>
      <c r="AQ35" s="213" t="s">
        <v>46</v>
      </c>
      <c r="AR35" s="781" t="s">
        <v>47</v>
      </c>
      <c r="AS35" s="782"/>
      <c r="AT35" s="213" t="s">
        <v>48</v>
      </c>
      <c r="AU35" s="213" t="s">
        <v>49</v>
      </c>
      <c r="AV35" s="781" t="s">
        <v>50</v>
      </c>
      <c r="AW35" s="782"/>
      <c r="AX35" s="781" t="s">
        <v>91</v>
      </c>
      <c r="AY35" s="782"/>
      <c r="AZ35" s="781" t="s">
        <v>289</v>
      </c>
      <c r="BA35" s="784"/>
      <c r="BB35" s="784"/>
      <c r="BC35" s="784"/>
      <c r="BD35" s="784"/>
      <c r="BE35" s="782"/>
      <c r="BF35" s="781" t="s">
        <v>288</v>
      </c>
      <c r="BG35" s="784"/>
      <c r="BH35" s="784"/>
      <c r="BI35" s="784"/>
      <c r="BJ35" s="784"/>
      <c r="BK35" s="782"/>
    </row>
    <row r="36" spans="1:63" ht="36" customHeight="1">
      <c r="A36" s="780"/>
      <c r="B36" s="214" t="s">
        <v>372</v>
      </c>
      <c r="C36" s="214" t="s">
        <v>372</v>
      </c>
      <c r="D36" s="214" t="s">
        <v>372</v>
      </c>
      <c r="E36" s="214" t="s">
        <v>373</v>
      </c>
      <c r="F36" s="214" t="s">
        <v>372</v>
      </c>
      <c r="G36" s="214" t="s">
        <v>372</v>
      </c>
      <c r="H36" s="214" t="s">
        <v>372</v>
      </c>
      <c r="I36" s="214" t="s">
        <v>373</v>
      </c>
      <c r="J36" s="214" t="s">
        <v>372</v>
      </c>
      <c r="K36" s="214" t="s">
        <v>372</v>
      </c>
      <c r="L36" s="214" t="s">
        <v>372</v>
      </c>
      <c r="M36" s="214" t="s">
        <v>373</v>
      </c>
      <c r="N36" s="214" t="s">
        <v>372</v>
      </c>
      <c r="O36" s="214" t="s">
        <v>372</v>
      </c>
      <c r="P36" s="214" t="s">
        <v>372</v>
      </c>
      <c r="Q36" s="214" t="s">
        <v>373</v>
      </c>
      <c r="R36" s="214" t="s">
        <v>372</v>
      </c>
      <c r="S36" s="214" t="s">
        <v>373</v>
      </c>
      <c r="T36" s="205" t="s">
        <v>393</v>
      </c>
      <c r="U36" s="205" t="s">
        <v>394</v>
      </c>
      <c r="V36" s="205" t="s">
        <v>395</v>
      </c>
      <c r="W36" s="205" t="s">
        <v>305</v>
      </c>
      <c r="X36" s="206" t="s">
        <v>396</v>
      </c>
      <c r="Y36" s="205" t="s">
        <v>304</v>
      </c>
      <c r="Z36" s="214" t="s">
        <v>387</v>
      </c>
      <c r="AA36" s="163" t="s">
        <v>388</v>
      </c>
      <c r="AB36" s="214" t="s">
        <v>389</v>
      </c>
      <c r="AC36" s="214" t="s">
        <v>390</v>
      </c>
      <c r="AD36" s="214" t="s">
        <v>391</v>
      </c>
      <c r="AE36" s="214" t="s">
        <v>392</v>
      </c>
      <c r="AG36" s="780"/>
      <c r="AH36" s="214" t="s">
        <v>372</v>
      </c>
      <c r="AI36" s="214" t="s">
        <v>372</v>
      </c>
      <c r="AJ36" s="214" t="s">
        <v>372</v>
      </c>
      <c r="AK36" s="214" t="s">
        <v>373</v>
      </c>
      <c r="AL36" s="214" t="s">
        <v>372</v>
      </c>
      <c r="AM36" s="214" t="s">
        <v>372</v>
      </c>
      <c r="AN36" s="214" t="s">
        <v>372</v>
      </c>
      <c r="AO36" s="214" t="s">
        <v>373</v>
      </c>
      <c r="AP36" s="214" t="s">
        <v>372</v>
      </c>
      <c r="AQ36" s="214" t="s">
        <v>372</v>
      </c>
      <c r="AR36" s="214" t="s">
        <v>372</v>
      </c>
      <c r="AS36" s="214" t="s">
        <v>373</v>
      </c>
      <c r="AT36" s="214" t="s">
        <v>372</v>
      </c>
      <c r="AU36" s="214" t="s">
        <v>372</v>
      </c>
      <c r="AV36" s="214" t="s">
        <v>372</v>
      </c>
      <c r="AW36" s="214" t="s">
        <v>373</v>
      </c>
      <c r="AX36" s="214" t="s">
        <v>372</v>
      </c>
      <c r="AY36" s="214" t="s">
        <v>373</v>
      </c>
      <c r="AZ36" s="205" t="s">
        <v>393</v>
      </c>
      <c r="BA36" s="205" t="s">
        <v>394</v>
      </c>
      <c r="BB36" s="205" t="s">
        <v>395</v>
      </c>
      <c r="BC36" s="205" t="s">
        <v>305</v>
      </c>
      <c r="BD36" s="206" t="s">
        <v>396</v>
      </c>
      <c r="BE36" s="205" t="s">
        <v>304</v>
      </c>
      <c r="BF36" s="203" t="s">
        <v>387</v>
      </c>
      <c r="BG36" s="204" t="s">
        <v>388</v>
      </c>
      <c r="BH36" s="203" t="s">
        <v>389</v>
      </c>
      <c r="BI36" s="203" t="s">
        <v>390</v>
      </c>
      <c r="BJ36" s="203" t="s">
        <v>391</v>
      </c>
      <c r="BK36" s="203" t="s">
        <v>392</v>
      </c>
    </row>
    <row r="37" spans="1:63" ht="15">
      <c r="A37" s="164" t="s">
        <v>92</v>
      </c>
      <c r="B37" s="164"/>
      <c r="C37" s="164"/>
      <c r="D37" s="164"/>
      <c r="E37" s="221"/>
      <c r="F37" s="164"/>
      <c r="G37" s="164"/>
      <c r="H37" s="164"/>
      <c r="I37" s="221"/>
      <c r="J37" s="164"/>
      <c r="K37" s="164"/>
      <c r="L37" s="164"/>
      <c r="M37" s="221"/>
      <c r="N37" s="164"/>
      <c r="O37" s="164"/>
      <c r="P37" s="164"/>
      <c r="Q37" s="221"/>
      <c r="R37" s="209">
        <f aca="true" t="shared" si="7" ref="R37:R57">B37+C37+D37+F37+G37+H37+J37+K37+L37+N37+O37+P37</f>
        <v>0</v>
      </c>
      <c r="S37" s="171">
        <f>+E37+I37+M37+Q37</f>
        <v>0</v>
      </c>
      <c r="T37" s="207"/>
      <c r="U37" s="207"/>
      <c r="V37" s="207"/>
      <c r="W37" s="207"/>
      <c r="X37" s="207"/>
      <c r="Y37" s="166"/>
      <c r="Z37" s="166"/>
      <c r="AA37" s="166"/>
      <c r="AB37" s="166"/>
      <c r="AC37" s="166"/>
      <c r="AD37" s="166"/>
      <c r="AE37" s="167"/>
      <c r="AG37" s="164" t="s">
        <v>92</v>
      </c>
      <c r="AH37" s="164"/>
      <c r="AI37" s="164"/>
      <c r="AJ37" s="164"/>
      <c r="AK37" s="221"/>
      <c r="AL37" s="164"/>
      <c r="AM37" s="164"/>
      <c r="AN37" s="164"/>
      <c r="AO37" s="221"/>
      <c r="AP37" s="164"/>
      <c r="AQ37" s="164"/>
      <c r="AR37" s="164"/>
      <c r="AS37" s="221"/>
      <c r="AT37" s="164"/>
      <c r="AU37" s="164"/>
      <c r="AV37" s="164"/>
      <c r="AW37" s="221"/>
      <c r="AX37" s="209">
        <f aca="true" t="shared" si="8" ref="AX37:AX57">AH37+AI37+AJ37+AL37+AM37+AN37+AP37+AQ37+AR37+AT37+AU37+AV37</f>
        <v>0</v>
      </c>
      <c r="AY37" s="171">
        <f>+AK37+AO37+AS37+AW37</f>
        <v>0</v>
      </c>
      <c r="AZ37" s="166"/>
      <c r="BA37" s="166"/>
      <c r="BB37" s="166"/>
      <c r="BC37" s="166"/>
      <c r="BD37" s="166"/>
      <c r="BE37" s="166"/>
      <c r="BF37" s="166"/>
      <c r="BG37" s="166"/>
      <c r="BH37" s="166"/>
      <c r="BI37" s="166"/>
      <c r="BJ37" s="166"/>
      <c r="BK37" s="167"/>
    </row>
    <row r="38" spans="1:63" ht="15">
      <c r="A38" s="164" t="s">
        <v>93</v>
      </c>
      <c r="B38" s="164"/>
      <c r="C38" s="164"/>
      <c r="D38" s="164"/>
      <c r="E38" s="221"/>
      <c r="F38" s="164"/>
      <c r="G38" s="164"/>
      <c r="H38" s="164"/>
      <c r="I38" s="221"/>
      <c r="J38" s="164"/>
      <c r="K38" s="164"/>
      <c r="L38" s="164"/>
      <c r="M38" s="221"/>
      <c r="N38" s="164"/>
      <c r="O38" s="164"/>
      <c r="P38" s="164"/>
      <c r="Q38" s="221"/>
      <c r="R38" s="209">
        <f t="shared" si="7"/>
        <v>0</v>
      </c>
      <c r="S38" s="171">
        <f aca="true" t="shared" si="9" ref="S38:S57">+E38+I38+M38+Q38</f>
        <v>0</v>
      </c>
      <c r="T38" s="207"/>
      <c r="U38" s="207"/>
      <c r="V38" s="207"/>
      <c r="W38" s="207"/>
      <c r="X38" s="207"/>
      <c r="Y38" s="208"/>
      <c r="Z38" s="166"/>
      <c r="AA38" s="166"/>
      <c r="AB38" s="166"/>
      <c r="AC38" s="166"/>
      <c r="AD38" s="166"/>
      <c r="AE38" s="166"/>
      <c r="AG38" s="164" t="s">
        <v>93</v>
      </c>
      <c r="AH38" s="164"/>
      <c r="AI38" s="164"/>
      <c r="AJ38" s="164"/>
      <c r="AK38" s="221"/>
      <c r="AL38" s="164"/>
      <c r="AM38" s="164"/>
      <c r="AN38" s="164"/>
      <c r="AO38" s="221"/>
      <c r="AP38" s="164"/>
      <c r="AQ38" s="164"/>
      <c r="AR38" s="164"/>
      <c r="AS38" s="221"/>
      <c r="AT38" s="164"/>
      <c r="AU38" s="164"/>
      <c r="AV38" s="164"/>
      <c r="AW38" s="221"/>
      <c r="AX38" s="209">
        <f t="shared" si="8"/>
        <v>0</v>
      </c>
      <c r="AY38" s="171">
        <f aca="true" t="shared" si="10" ref="AY38:AY57">+AK38+AO38+AS38+AW38</f>
        <v>0</v>
      </c>
      <c r="AZ38" s="166"/>
      <c r="BA38" s="166"/>
      <c r="BB38" s="166"/>
      <c r="BC38" s="166"/>
      <c r="BD38" s="166"/>
      <c r="BE38" s="166"/>
      <c r="BF38" s="166"/>
      <c r="BG38" s="166"/>
      <c r="BH38" s="166"/>
      <c r="BI38" s="166"/>
      <c r="BJ38" s="166"/>
      <c r="BK38" s="166"/>
    </row>
    <row r="39" spans="1:63" ht="15">
      <c r="A39" s="164" t="s">
        <v>94</v>
      </c>
      <c r="B39" s="164"/>
      <c r="C39" s="164"/>
      <c r="D39" s="164"/>
      <c r="E39" s="221"/>
      <c r="F39" s="164"/>
      <c r="G39" s="164"/>
      <c r="H39" s="164"/>
      <c r="I39" s="221"/>
      <c r="J39" s="164"/>
      <c r="K39" s="164"/>
      <c r="L39" s="164"/>
      <c r="M39" s="221"/>
      <c r="N39" s="164"/>
      <c r="O39" s="164"/>
      <c r="P39" s="164"/>
      <c r="Q39" s="221"/>
      <c r="R39" s="209">
        <f t="shared" si="7"/>
        <v>0</v>
      </c>
      <c r="S39" s="171">
        <f t="shared" si="9"/>
        <v>0</v>
      </c>
      <c r="T39" s="207"/>
      <c r="U39" s="207"/>
      <c r="V39" s="207"/>
      <c r="W39" s="207"/>
      <c r="X39" s="207"/>
      <c r="Y39" s="208"/>
      <c r="Z39" s="166"/>
      <c r="AA39" s="166"/>
      <c r="AB39" s="166"/>
      <c r="AC39" s="166"/>
      <c r="AD39" s="166"/>
      <c r="AE39" s="166"/>
      <c r="AG39" s="164" t="s">
        <v>94</v>
      </c>
      <c r="AH39" s="164"/>
      <c r="AI39" s="164"/>
      <c r="AJ39" s="164"/>
      <c r="AK39" s="221"/>
      <c r="AL39" s="164"/>
      <c r="AM39" s="164"/>
      <c r="AN39" s="164"/>
      <c r="AO39" s="221"/>
      <c r="AP39" s="164"/>
      <c r="AQ39" s="164"/>
      <c r="AR39" s="164"/>
      <c r="AS39" s="221"/>
      <c r="AT39" s="164"/>
      <c r="AU39" s="164"/>
      <c r="AV39" s="164"/>
      <c r="AW39" s="221"/>
      <c r="AX39" s="209">
        <f t="shared" si="8"/>
        <v>0</v>
      </c>
      <c r="AY39" s="171">
        <f t="shared" si="10"/>
        <v>0</v>
      </c>
      <c r="AZ39" s="166"/>
      <c r="BA39" s="166"/>
      <c r="BB39" s="166"/>
      <c r="BC39" s="166"/>
      <c r="BD39" s="166"/>
      <c r="BE39" s="166"/>
      <c r="BF39" s="166"/>
      <c r="BG39" s="166"/>
      <c r="BH39" s="166"/>
      <c r="BI39" s="166"/>
      <c r="BJ39" s="166"/>
      <c r="BK39" s="166"/>
    </row>
    <row r="40" spans="1:63" ht="15">
      <c r="A40" s="164" t="s">
        <v>95</v>
      </c>
      <c r="B40" s="164"/>
      <c r="C40" s="164"/>
      <c r="D40" s="164"/>
      <c r="E40" s="221"/>
      <c r="F40" s="164"/>
      <c r="G40" s="164"/>
      <c r="H40" s="164"/>
      <c r="I40" s="221"/>
      <c r="J40" s="164"/>
      <c r="K40" s="164"/>
      <c r="L40" s="164"/>
      <c r="M40" s="221"/>
      <c r="N40" s="164"/>
      <c r="O40" s="164"/>
      <c r="P40" s="164"/>
      <c r="Q40" s="221"/>
      <c r="R40" s="209">
        <f t="shared" si="7"/>
        <v>0</v>
      </c>
      <c r="S40" s="171">
        <f t="shared" si="9"/>
        <v>0</v>
      </c>
      <c r="T40" s="207"/>
      <c r="U40" s="207"/>
      <c r="V40" s="207"/>
      <c r="W40" s="207"/>
      <c r="X40" s="207"/>
      <c r="Y40" s="208"/>
      <c r="Z40" s="166"/>
      <c r="AA40" s="166"/>
      <c r="AB40" s="166"/>
      <c r="AC40" s="166"/>
      <c r="AD40" s="166"/>
      <c r="AE40" s="166"/>
      <c r="AG40" s="164" t="s">
        <v>95</v>
      </c>
      <c r="AH40" s="164"/>
      <c r="AI40" s="164"/>
      <c r="AJ40" s="164"/>
      <c r="AK40" s="221"/>
      <c r="AL40" s="164"/>
      <c r="AM40" s="164"/>
      <c r="AN40" s="164"/>
      <c r="AO40" s="221"/>
      <c r="AP40" s="164"/>
      <c r="AQ40" s="164"/>
      <c r="AR40" s="164"/>
      <c r="AS40" s="221"/>
      <c r="AT40" s="164"/>
      <c r="AU40" s="164"/>
      <c r="AV40" s="164"/>
      <c r="AW40" s="221"/>
      <c r="AX40" s="209">
        <f t="shared" si="8"/>
        <v>0</v>
      </c>
      <c r="AY40" s="171">
        <f t="shared" si="10"/>
        <v>0</v>
      </c>
      <c r="AZ40" s="166"/>
      <c r="BA40" s="166"/>
      <c r="BB40" s="166"/>
      <c r="BC40" s="166"/>
      <c r="BD40" s="166"/>
      <c r="BE40" s="166"/>
      <c r="BF40" s="166"/>
      <c r="BG40" s="166"/>
      <c r="BH40" s="166"/>
      <c r="BI40" s="166"/>
      <c r="BJ40" s="166"/>
      <c r="BK40" s="166"/>
    </row>
    <row r="41" spans="1:63" ht="15">
      <c r="A41" s="164" t="s">
        <v>96</v>
      </c>
      <c r="B41" s="164"/>
      <c r="C41" s="164"/>
      <c r="D41" s="164"/>
      <c r="E41" s="221"/>
      <c r="F41" s="164"/>
      <c r="G41" s="164"/>
      <c r="H41" s="164"/>
      <c r="I41" s="221"/>
      <c r="J41" s="164"/>
      <c r="K41" s="164"/>
      <c r="L41" s="164"/>
      <c r="M41" s="221"/>
      <c r="N41" s="164"/>
      <c r="O41" s="164"/>
      <c r="P41" s="164"/>
      <c r="Q41" s="221"/>
      <c r="R41" s="209">
        <f t="shared" si="7"/>
        <v>0</v>
      </c>
      <c r="S41" s="171">
        <f t="shared" si="9"/>
        <v>0</v>
      </c>
      <c r="T41" s="207"/>
      <c r="U41" s="207"/>
      <c r="V41" s="207"/>
      <c r="W41" s="207"/>
      <c r="X41" s="207"/>
      <c r="Y41" s="208"/>
      <c r="Z41" s="166"/>
      <c r="AA41" s="166"/>
      <c r="AB41" s="166"/>
      <c r="AC41" s="166"/>
      <c r="AD41" s="166"/>
      <c r="AE41" s="166"/>
      <c r="AG41" s="164" t="s">
        <v>96</v>
      </c>
      <c r="AH41" s="164"/>
      <c r="AI41" s="164"/>
      <c r="AJ41" s="164"/>
      <c r="AK41" s="221"/>
      <c r="AL41" s="164"/>
      <c r="AM41" s="164"/>
      <c r="AN41" s="164"/>
      <c r="AO41" s="221"/>
      <c r="AP41" s="164"/>
      <c r="AQ41" s="164"/>
      <c r="AR41" s="164"/>
      <c r="AS41" s="221"/>
      <c r="AT41" s="164"/>
      <c r="AU41" s="164"/>
      <c r="AV41" s="164"/>
      <c r="AW41" s="221"/>
      <c r="AX41" s="209">
        <f t="shared" si="8"/>
        <v>0</v>
      </c>
      <c r="AY41" s="171">
        <f t="shared" si="10"/>
        <v>0</v>
      </c>
      <c r="AZ41" s="166"/>
      <c r="BA41" s="166"/>
      <c r="BB41" s="166"/>
      <c r="BC41" s="166"/>
      <c r="BD41" s="166"/>
      <c r="BE41" s="166"/>
      <c r="BF41" s="166"/>
      <c r="BG41" s="166"/>
      <c r="BH41" s="166"/>
      <c r="BI41" s="166"/>
      <c r="BJ41" s="166"/>
      <c r="BK41" s="166"/>
    </row>
    <row r="42" spans="1:63" ht="15">
      <c r="A42" s="164" t="s">
        <v>97</v>
      </c>
      <c r="B42" s="164"/>
      <c r="C42" s="164"/>
      <c r="D42" s="164"/>
      <c r="E42" s="221"/>
      <c r="F42" s="164"/>
      <c r="G42" s="164"/>
      <c r="H42" s="164"/>
      <c r="I42" s="221"/>
      <c r="J42" s="164"/>
      <c r="K42" s="164"/>
      <c r="L42" s="164"/>
      <c r="M42" s="221"/>
      <c r="N42" s="164"/>
      <c r="O42" s="164"/>
      <c r="P42" s="164"/>
      <c r="Q42" s="221"/>
      <c r="R42" s="209">
        <f t="shared" si="7"/>
        <v>0</v>
      </c>
      <c r="S42" s="171">
        <f t="shared" si="9"/>
        <v>0</v>
      </c>
      <c r="T42" s="207"/>
      <c r="U42" s="207"/>
      <c r="V42" s="207"/>
      <c r="W42" s="207"/>
      <c r="X42" s="207"/>
      <c r="Y42" s="208"/>
      <c r="Z42" s="166"/>
      <c r="AA42" s="166"/>
      <c r="AB42" s="166"/>
      <c r="AC42" s="166"/>
      <c r="AD42" s="166"/>
      <c r="AE42" s="166"/>
      <c r="AG42" s="164" t="s">
        <v>97</v>
      </c>
      <c r="AH42" s="164"/>
      <c r="AI42" s="164"/>
      <c r="AJ42" s="164"/>
      <c r="AK42" s="221"/>
      <c r="AL42" s="164"/>
      <c r="AM42" s="164"/>
      <c r="AN42" s="164"/>
      <c r="AO42" s="221"/>
      <c r="AP42" s="164"/>
      <c r="AQ42" s="164"/>
      <c r="AR42" s="164"/>
      <c r="AS42" s="221"/>
      <c r="AT42" s="164"/>
      <c r="AU42" s="164"/>
      <c r="AV42" s="164"/>
      <c r="AW42" s="221"/>
      <c r="AX42" s="209">
        <f t="shared" si="8"/>
        <v>0</v>
      </c>
      <c r="AY42" s="171">
        <f t="shared" si="10"/>
        <v>0</v>
      </c>
      <c r="AZ42" s="166"/>
      <c r="BA42" s="166"/>
      <c r="BB42" s="166"/>
      <c r="BC42" s="166"/>
      <c r="BD42" s="166"/>
      <c r="BE42" s="166"/>
      <c r="BF42" s="166"/>
      <c r="BG42" s="166"/>
      <c r="BH42" s="166"/>
      <c r="BI42" s="166"/>
      <c r="BJ42" s="166"/>
      <c r="BK42" s="166"/>
    </row>
    <row r="43" spans="1:63" ht="15">
      <c r="A43" s="164" t="s">
        <v>98</v>
      </c>
      <c r="B43" s="164"/>
      <c r="C43" s="164"/>
      <c r="D43" s="164"/>
      <c r="E43" s="221"/>
      <c r="F43" s="164"/>
      <c r="G43" s="164"/>
      <c r="H43" s="164"/>
      <c r="I43" s="221"/>
      <c r="J43" s="164"/>
      <c r="K43" s="164"/>
      <c r="L43" s="164"/>
      <c r="M43" s="221"/>
      <c r="N43" s="164"/>
      <c r="O43" s="164"/>
      <c r="P43" s="164"/>
      <c r="Q43" s="221"/>
      <c r="R43" s="209">
        <f t="shared" si="7"/>
        <v>0</v>
      </c>
      <c r="S43" s="171">
        <f t="shared" si="9"/>
        <v>0</v>
      </c>
      <c r="T43" s="207"/>
      <c r="U43" s="207"/>
      <c r="V43" s="207"/>
      <c r="W43" s="207"/>
      <c r="X43" s="207"/>
      <c r="Y43" s="208"/>
      <c r="Z43" s="166"/>
      <c r="AA43" s="166"/>
      <c r="AB43" s="166"/>
      <c r="AC43" s="166"/>
      <c r="AD43" s="166"/>
      <c r="AE43" s="166"/>
      <c r="AG43" s="164" t="s">
        <v>98</v>
      </c>
      <c r="AH43" s="164"/>
      <c r="AI43" s="164"/>
      <c r="AJ43" s="164"/>
      <c r="AK43" s="221"/>
      <c r="AL43" s="164"/>
      <c r="AM43" s="164"/>
      <c r="AN43" s="164"/>
      <c r="AO43" s="221"/>
      <c r="AP43" s="164"/>
      <c r="AQ43" s="164"/>
      <c r="AR43" s="164"/>
      <c r="AS43" s="221"/>
      <c r="AT43" s="164"/>
      <c r="AU43" s="164"/>
      <c r="AV43" s="164"/>
      <c r="AW43" s="221"/>
      <c r="AX43" s="209">
        <f t="shared" si="8"/>
        <v>0</v>
      </c>
      <c r="AY43" s="171">
        <f t="shared" si="10"/>
        <v>0</v>
      </c>
      <c r="AZ43" s="166"/>
      <c r="BA43" s="166"/>
      <c r="BB43" s="166"/>
      <c r="BC43" s="166"/>
      <c r="BD43" s="166"/>
      <c r="BE43" s="166"/>
      <c r="BF43" s="166"/>
      <c r="BG43" s="166"/>
      <c r="BH43" s="166"/>
      <c r="BI43" s="166"/>
      <c r="BJ43" s="166"/>
      <c r="BK43" s="166"/>
    </row>
    <row r="44" spans="1:63" ht="15">
      <c r="A44" s="164" t="s">
        <v>99</v>
      </c>
      <c r="B44" s="164"/>
      <c r="C44" s="164"/>
      <c r="D44" s="164"/>
      <c r="E44" s="221"/>
      <c r="F44" s="164"/>
      <c r="G44" s="164"/>
      <c r="H44" s="164"/>
      <c r="I44" s="221"/>
      <c r="J44" s="164"/>
      <c r="K44" s="164"/>
      <c r="L44" s="164"/>
      <c r="M44" s="221"/>
      <c r="N44" s="164"/>
      <c r="O44" s="164"/>
      <c r="P44" s="164"/>
      <c r="Q44" s="221"/>
      <c r="R44" s="209">
        <f t="shared" si="7"/>
        <v>0</v>
      </c>
      <c r="S44" s="171">
        <f t="shared" si="9"/>
        <v>0</v>
      </c>
      <c r="T44" s="207"/>
      <c r="U44" s="207"/>
      <c r="V44" s="207"/>
      <c r="W44" s="207"/>
      <c r="X44" s="207"/>
      <c r="Y44" s="208"/>
      <c r="Z44" s="166"/>
      <c r="AA44" s="166"/>
      <c r="AB44" s="166"/>
      <c r="AC44" s="166"/>
      <c r="AD44" s="166"/>
      <c r="AE44" s="166"/>
      <c r="AG44" s="164" t="s">
        <v>99</v>
      </c>
      <c r="AH44" s="164"/>
      <c r="AI44" s="164"/>
      <c r="AJ44" s="164"/>
      <c r="AK44" s="221"/>
      <c r="AL44" s="164"/>
      <c r="AM44" s="164"/>
      <c r="AN44" s="164"/>
      <c r="AO44" s="221"/>
      <c r="AP44" s="164"/>
      <c r="AQ44" s="164"/>
      <c r="AR44" s="164"/>
      <c r="AS44" s="221"/>
      <c r="AT44" s="164"/>
      <c r="AU44" s="164"/>
      <c r="AV44" s="164"/>
      <c r="AW44" s="221"/>
      <c r="AX44" s="209">
        <f t="shared" si="8"/>
        <v>0</v>
      </c>
      <c r="AY44" s="171">
        <f t="shared" si="10"/>
        <v>0</v>
      </c>
      <c r="AZ44" s="166"/>
      <c r="BA44" s="166"/>
      <c r="BB44" s="166"/>
      <c r="BC44" s="166"/>
      <c r="BD44" s="166"/>
      <c r="BE44" s="166"/>
      <c r="BF44" s="166"/>
      <c r="BG44" s="166"/>
      <c r="BH44" s="166"/>
      <c r="BI44" s="166"/>
      <c r="BJ44" s="166"/>
      <c r="BK44" s="166"/>
    </row>
    <row r="45" spans="1:63" ht="15">
      <c r="A45" s="164" t="s">
        <v>100</v>
      </c>
      <c r="B45" s="164"/>
      <c r="C45" s="164"/>
      <c r="D45" s="164"/>
      <c r="E45" s="221"/>
      <c r="F45" s="164"/>
      <c r="G45" s="164"/>
      <c r="H45" s="164"/>
      <c r="I45" s="221"/>
      <c r="J45" s="164"/>
      <c r="K45" s="164"/>
      <c r="L45" s="164"/>
      <c r="M45" s="221"/>
      <c r="N45" s="164"/>
      <c r="O45" s="164"/>
      <c r="P45" s="164"/>
      <c r="Q45" s="221"/>
      <c r="R45" s="209">
        <f t="shared" si="7"/>
        <v>0</v>
      </c>
      <c r="S45" s="171">
        <f t="shared" si="9"/>
        <v>0</v>
      </c>
      <c r="T45" s="207"/>
      <c r="U45" s="207"/>
      <c r="V45" s="207"/>
      <c r="W45" s="207"/>
      <c r="X45" s="207"/>
      <c r="Y45" s="208"/>
      <c r="Z45" s="166"/>
      <c r="AA45" s="166"/>
      <c r="AB45" s="166"/>
      <c r="AC45" s="166"/>
      <c r="AD45" s="166"/>
      <c r="AE45" s="166"/>
      <c r="AG45" s="164" t="s">
        <v>100</v>
      </c>
      <c r="AH45" s="164"/>
      <c r="AI45" s="164"/>
      <c r="AJ45" s="164"/>
      <c r="AK45" s="221"/>
      <c r="AL45" s="164"/>
      <c r="AM45" s="164"/>
      <c r="AN45" s="164"/>
      <c r="AO45" s="221"/>
      <c r="AP45" s="164"/>
      <c r="AQ45" s="164"/>
      <c r="AR45" s="164"/>
      <c r="AS45" s="221"/>
      <c r="AT45" s="164"/>
      <c r="AU45" s="164"/>
      <c r="AV45" s="164"/>
      <c r="AW45" s="221"/>
      <c r="AX45" s="209">
        <f t="shared" si="8"/>
        <v>0</v>
      </c>
      <c r="AY45" s="171">
        <f t="shared" si="10"/>
        <v>0</v>
      </c>
      <c r="AZ45" s="166"/>
      <c r="BA45" s="208"/>
      <c r="BB45" s="166"/>
      <c r="BC45" s="166"/>
      <c r="BD45" s="166"/>
      <c r="BE45" s="166"/>
      <c r="BF45" s="166"/>
      <c r="BG45" s="166"/>
      <c r="BH45" s="166"/>
      <c r="BI45" s="164"/>
      <c r="BJ45" s="164"/>
      <c r="BK45" s="164"/>
    </row>
    <row r="46" spans="1:63" ht="15">
      <c r="A46" s="164" t="s">
        <v>101</v>
      </c>
      <c r="B46" s="164"/>
      <c r="C46" s="164"/>
      <c r="D46" s="164"/>
      <c r="E46" s="221"/>
      <c r="F46" s="164"/>
      <c r="G46" s="164"/>
      <c r="H46" s="164"/>
      <c r="I46" s="221"/>
      <c r="J46" s="164"/>
      <c r="K46" s="164"/>
      <c r="L46" s="164"/>
      <c r="M46" s="221"/>
      <c r="N46" s="164"/>
      <c r="O46" s="164"/>
      <c r="P46" s="164"/>
      <c r="Q46" s="221"/>
      <c r="R46" s="209">
        <f t="shared" si="7"/>
        <v>0</v>
      </c>
      <c r="S46" s="171">
        <f t="shared" si="9"/>
        <v>0</v>
      </c>
      <c r="T46" s="207"/>
      <c r="U46" s="207"/>
      <c r="V46" s="207"/>
      <c r="W46" s="207"/>
      <c r="X46" s="207"/>
      <c r="Y46" s="208"/>
      <c r="Z46" s="166"/>
      <c r="AA46" s="166"/>
      <c r="AB46" s="166"/>
      <c r="AC46" s="166"/>
      <c r="AD46" s="166"/>
      <c r="AE46" s="166"/>
      <c r="AG46" s="164" t="s">
        <v>101</v>
      </c>
      <c r="AH46" s="164"/>
      <c r="AI46" s="164"/>
      <c r="AJ46" s="164"/>
      <c r="AK46" s="221"/>
      <c r="AL46" s="164"/>
      <c r="AM46" s="164"/>
      <c r="AN46" s="164"/>
      <c r="AO46" s="221"/>
      <c r="AP46" s="164"/>
      <c r="AQ46" s="164"/>
      <c r="AR46" s="164"/>
      <c r="AS46" s="221"/>
      <c r="AT46" s="164"/>
      <c r="AU46" s="164"/>
      <c r="AV46" s="164"/>
      <c r="AW46" s="221"/>
      <c r="AX46" s="209">
        <f t="shared" si="8"/>
        <v>0</v>
      </c>
      <c r="AY46" s="171">
        <f t="shared" si="10"/>
        <v>0</v>
      </c>
      <c r="AZ46" s="166"/>
      <c r="BA46" s="208"/>
      <c r="BB46" s="166"/>
      <c r="BC46" s="166"/>
      <c r="BD46" s="166"/>
      <c r="BE46" s="166"/>
      <c r="BF46" s="166"/>
      <c r="BG46" s="166"/>
      <c r="BH46" s="166"/>
      <c r="BI46" s="164"/>
      <c r="BJ46" s="164"/>
      <c r="BK46" s="164"/>
    </row>
    <row r="47" spans="1:63" ht="15">
      <c r="A47" s="164" t="s">
        <v>102</v>
      </c>
      <c r="B47" s="164"/>
      <c r="C47" s="164"/>
      <c r="D47" s="164"/>
      <c r="E47" s="221"/>
      <c r="F47" s="164"/>
      <c r="G47" s="164"/>
      <c r="H47" s="164"/>
      <c r="I47" s="221"/>
      <c r="J47" s="164"/>
      <c r="K47" s="164"/>
      <c r="L47" s="164"/>
      <c r="M47" s="221"/>
      <c r="N47" s="164"/>
      <c r="O47" s="164"/>
      <c r="P47" s="164"/>
      <c r="Q47" s="221"/>
      <c r="R47" s="209">
        <f t="shared" si="7"/>
        <v>0</v>
      </c>
      <c r="S47" s="171">
        <f t="shared" si="9"/>
        <v>0</v>
      </c>
      <c r="T47" s="207"/>
      <c r="U47" s="207"/>
      <c r="V47" s="207"/>
      <c r="W47" s="207"/>
      <c r="X47" s="207"/>
      <c r="Y47" s="208"/>
      <c r="Z47" s="166"/>
      <c r="AA47" s="166"/>
      <c r="AB47" s="166"/>
      <c r="AC47" s="166"/>
      <c r="AD47" s="166"/>
      <c r="AE47" s="166"/>
      <c r="AG47" s="164" t="s">
        <v>102</v>
      </c>
      <c r="AH47" s="164"/>
      <c r="AI47" s="164"/>
      <c r="AJ47" s="164"/>
      <c r="AK47" s="221"/>
      <c r="AL47" s="164"/>
      <c r="AM47" s="164"/>
      <c r="AN47" s="164"/>
      <c r="AO47" s="221"/>
      <c r="AP47" s="164"/>
      <c r="AQ47" s="164"/>
      <c r="AR47" s="164"/>
      <c r="AS47" s="221"/>
      <c r="AT47" s="164"/>
      <c r="AU47" s="164"/>
      <c r="AV47" s="164"/>
      <c r="AW47" s="221"/>
      <c r="AX47" s="209">
        <f t="shared" si="8"/>
        <v>0</v>
      </c>
      <c r="AY47" s="171">
        <f t="shared" si="10"/>
        <v>0</v>
      </c>
      <c r="AZ47" s="166"/>
      <c r="BA47" s="208"/>
      <c r="BB47" s="166"/>
      <c r="BC47" s="166"/>
      <c r="BD47" s="166"/>
      <c r="BE47" s="166"/>
      <c r="BF47" s="166"/>
      <c r="BG47" s="166"/>
      <c r="BH47" s="166"/>
      <c r="BI47" s="164"/>
      <c r="BJ47" s="164"/>
      <c r="BK47" s="164"/>
    </row>
    <row r="48" spans="1:63" ht="15">
      <c r="A48" s="164" t="s">
        <v>103</v>
      </c>
      <c r="B48" s="164"/>
      <c r="C48" s="164"/>
      <c r="D48" s="164"/>
      <c r="E48" s="221"/>
      <c r="F48" s="164"/>
      <c r="G48" s="164"/>
      <c r="H48" s="164"/>
      <c r="I48" s="221"/>
      <c r="J48" s="164"/>
      <c r="K48" s="164"/>
      <c r="L48" s="164"/>
      <c r="M48" s="221"/>
      <c r="N48" s="164"/>
      <c r="O48" s="164"/>
      <c r="P48" s="164"/>
      <c r="Q48" s="221"/>
      <c r="R48" s="209">
        <f t="shared" si="7"/>
        <v>0</v>
      </c>
      <c r="S48" s="171">
        <f t="shared" si="9"/>
        <v>0</v>
      </c>
      <c r="T48" s="207"/>
      <c r="U48" s="207"/>
      <c r="V48" s="207"/>
      <c r="W48" s="207"/>
      <c r="X48" s="207"/>
      <c r="Y48" s="208"/>
      <c r="Z48" s="166"/>
      <c r="AA48" s="166"/>
      <c r="AB48" s="166"/>
      <c r="AC48" s="166"/>
      <c r="AD48" s="166"/>
      <c r="AE48" s="166"/>
      <c r="AG48" s="164" t="s">
        <v>103</v>
      </c>
      <c r="AH48" s="164"/>
      <c r="AI48" s="164"/>
      <c r="AJ48" s="164"/>
      <c r="AK48" s="221"/>
      <c r="AL48" s="164"/>
      <c r="AM48" s="164"/>
      <c r="AN48" s="164"/>
      <c r="AO48" s="221"/>
      <c r="AP48" s="164"/>
      <c r="AQ48" s="164"/>
      <c r="AR48" s="164"/>
      <c r="AS48" s="221"/>
      <c r="AT48" s="164"/>
      <c r="AU48" s="164"/>
      <c r="AV48" s="164"/>
      <c r="AW48" s="221"/>
      <c r="AX48" s="209">
        <f t="shared" si="8"/>
        <v>0</v>
      </c>
      <c r="AY48" s="171">
        <f t="shared" si="10"/>
        <v>0</v>
      </c>
      <c r="AZ48" s="166"/>
      <c r="BA48" s="166"/>
      <c r="BB48" s="166"/>
      <c r="BC48" s="166"/>
      <c r="BD48" s="166"/>
      <c r="BE48" s="166"/>
      <c r="BF48" s="166"/>
      <c r="BG48" s="166"/>
      <c r="BH48" s="166"/>
      <c r="BI48" s="166"/>
      <c r="BJ48" s="166"/>
      <c r="BK48" s="166"/>
    </row>
    <row r="49" spans="1:63" ht="15">
      <c r="A49" s="164" t="s">
        <v>104</v>
      </c>
      <c r="B49" s="164"/>
      <c r="C49" s="164"/>
      <c r="D49" s="164"/>
      <c r="E49" s="221"/>
      <c r="F49" s="164"/>
      <c r="G49" s="164"/>
      <c r="H49" s="164"/>
      <c r="I49" s="221"/>
      <c r="J49" s="164"/>
      <c r="K49" s="164"/>
      <c r="L49" s="164"/>
      <c r="M49" s="221"/>
      <c r="N49" s="164"/>
      <c r="O49" s="164"/>
      <c r="P49" s="164"/>
      <c r="Q49" s="221"/>
      <c r="R49" s="209">
        <f t="shared" si="7"/>
        <v>0</v>
      </c>
      <c r="S49" s="171">
        <f t="shared" si="9"/>
        <v>0</v>
      </c>
      <c r="T49" s="207"/>
      <c r="U49" s="207"/>
      <c r="V49" s="207"/>
      <c r="W49" s="207"/>
      <c r="X49" s="207"/>
      <c r="Y49" s="208"/>
      <c r="Z49" s="166"/>
      <c r="AA49" s="166"/>
      <c r="AB49" s="166"/>
      <c r="AC49" s="166"/>
      <c r="AD49" s="166"/>
      <c r="AE49" s="166"/>
      <c r="AG49" s="164" t="s">
        <v>104</v>
      </c>
      <c r="AH49" s="164"/>
      <c r="AI49" s="164"/>
      <c r="AJ49" s="164"/>
      <c r="AK49" s="221"/>
      <c r="AL49" s="164"/>
      <c r="AM49" s="164"/>
      <c r="AN49" s="164"/>
      <c r="AO49" s="221"/>
      <c r="AP49" s="164"/>
      <c r="AQ49" s="164"/>
      <c r="AR49" s="164"/>
      <c r="AS49" s="221"/>
      <c r="AT49" s="164"/>
      <c r="AU49" s="164"/>
      <c r="AV49" s="164"/>
      <c r="AW49" s="221"/>
      <c r="AX49" s="209">
        <f t="shared" si="8"/>
        <v>0</v>
      </c>
      <c r="AY49" s="171">
        <f t="shared" si="10"/>
        <v>0</v>
      </c>
      <c r="AZ49" s="166"/>
      <c r="BA49" s="166"/>
      <c r="BB49" s="166"/>
      <c r="BC49" s="166"/>
      <c r="BD49" s="166"/>
      <c r="BE49" s="166"/>
      <c r="BF49" s="166"/>
      <c r="BG49" s="166"/>
      <c r="BH49" s="166"/>
      <c r="BI49" s="166"/>
      <c r="BJ49" s="166"/>
      <c r="BK49" s="166"/>
    </row>
    <row r="50" spans="1:63" ht="15">
      <c r="A50" s="164" t="s">
        <v>105</v>
      </c>
      <c r="B50" s="164"/>
      <c r="C50" s="164"/>
      <c r="D50" s="164"/>
      <c r="E50" s="221"/>
      <c r="F50" s="164"/>
      <c r="G50" s="164"/>
      <c r="H50" s="164"/>
      <c r="I50" s="221"/>
      <c r="J50" s="164"/>
      <c r="K50" s="164"/>
      <c r="L50" s="164"/>
      <c r="M50" s="221"/>
      <c r="N50" s="164"/>
      <c r="O50" s="164"/>
      <c r="P50" s="164"/>
      <c r="Q50" s="221"/>
      <c r="R50" s="209">
        <f t="shared" si="7"/>
        <v>0</v>
      </c>
      <c r="S50" s="171">
        <f t="shared" si="9"/>
        <v>0</v>
      </c>
      <c r="T50" s="207"/>
      <c r="U50" s="207"/>
      <c r="V50" s="207"/>
      <c r="W50" s="207"/>
      <c r="X50" s="207"/>
      <c r="Y50" s="208"/>
      <c r="Z50" s="166"/>
      <c r="AA50" s="166"/>
      <c r="AB50" s="166"/>
      <c r="AC50" s="166"/>
      <c r="AD50" s="166"/>
      <c r="AE50" s="166"/>
      <c r="AG50" s="164" t="s">
        <v>105</v>
      </c>
      <c r="AH50" s="164"/>
      <c r="AI50" s="164"/>
      <c r="AJ50" s="164"/>
      <c r="AK50" s="221"/>
      <c r="AL50" s="164"/>
      <c r="AM50" s="164"/>
      <c r="AN50" s="164"/>
      <c r="AO50" s="221"/>
      <c r="AP50" s="164"/>
      <c r="AQ50" s="164"/>
      <c r="AR50" s="164"/>
      <c r="AS50" s="221"/>
      <c r="AT50" s="164"/>
      <c r="AU50" s="164"/>
      <c r="AV50" s="164"/>
      <c r="AW50" s="221"/>
      <c r="AX50" s="209">
        <f t="shared" si="8"/>
        <v>0</v>
      </c>
      <c r="AY50" s="171">
        <f t="shared" si="10"/>
        <v>0</v>
      </c>
      <c r="AZ50" s="166"/>
      <c r="BA50" s="166"/>
      <c r="BB50" s="166"/>
      <c r="BC50" s="166"/>
      <c r="BD50" s="166"/>
      <c r="BE50" s="166"/>
      <c r="BF50" s="166"/>
      <c r="BG50" s="166"/>
      <c r="BH50" s="166"/>
      <c r="BI50" s="166"/>
      <c r="BJ50" s="166"/>
      <c r="BK50" s="166"/>
    </row>
    <row r="51" spans="1:63" ht="15">
      <c r="A51" s="164" t="s">
        <v>106</v>
      </c>
      <c r="B51" s="164"/>
      <c r="C51" s="164"/>
      <c r="D51" s="164"/>
      <c r="E51" s="221"/>
      <c r="F51" s="164"/>
      <c r="G51" s="164"/>
      <c r="H51" s="164"/>
      <c r="I51" s="221"/>
      <c r="J51" s="164"/>
      <c r="K51" s="164"/>
      <c r="L51" s="164"/>
      <c r="M51" s="221"/>
      <c r="N51" s="164"/>
      <c r="O51" s="164"/>
      <c r="P51" s="164"/>
      <c r="Q51" s="221"/>
      <c r="R51" s="209">
        <f t="shared" si="7"/>
        <v>0</v>
      </c>
      <c r="S51" s="171">
        <f t="shared" si="9"/>
        <v>0</v>
      </c>
      <c r="T51" s="207"/>
      <c r="U51" s="207"/>
      <c r="V51" s="207"/>
      <c r="W51" s="207"/>
      <c r="X51" s="207"/>
      <c r="Y51" s="208"/>
      <c r="Z51" s="166"/>
      <c r="AA51" s="166"/>
      <c r="AB51" s="166"/>
      <c r="AC51" s="166"/>
      <c r="AD51" s="166"/>
      <c r="AE51" s="166"/>
      <c r="AG51" s="164" t="s">
        <v>106</v>
      </c>
      <c r="AH51" s="164"/>
      <c r="AI51" s="164"/>
      <c r="AJ51" s="164"/>
      <c r="AK51" s="221"/>
      <c r="AL51" s="164"/>
      <c r="AM51" s="164"/>
      <c r="AN51" s="164"/>
      <c r="AO51" s="221"/>
      <c r="AP51" s="164"/>
      <c r="AQ51" s="164"/>
      <c r="AR51" s="164"/>
      <c r="AS51" s="221"/>
      <c r="AT51" s="164"/>
      <c r="AU51" s="164"/>
      <c r="AV51" s="164"/>
      <c r="AW51" s="221"/>
      <c r="AX51" s="209">
        <f t="shared" si="8"/>
        <v>0</v>
      </c>
      <c r="AY51" s="171">
        <f t="shared" si="10"/>
        <v>0</v>
      </c>
      <c r="AZ51" s="166"/>
      <c r="BA51" s="166"/>
      <c r="BB51" s="166"/>
      <c r="BC51" s="166"/>
      <c r="BD51" s="166"/>
      <c r="BE51" s="166"/>
      <c r="BF51" s="166"/>
      <c r="BG51" s="166"/>
      <c r="BH51" s="166"/>
      <c r="BI51" s="166"/>
      <c r="BJ51" s="166"/>
      <c r="BK51" s="166"/>
    </row>
    <row r="52" spans="1:63" ht="15">
      <c r="A52" s="164" t="s">
        <v>107</v>
      </c>
      <c r="B52" s="164"/>
      <c r="C52" s="164"/>
      <c r="D52" s="164"/>
      <c r="E52" s="221"/>
      <c r="F52" s="164"/>
      <c r="G52" s="164"/>
      <c r="H52" s="164"/>
      <c r="I52" s="221"/>
      <c r="J52" s="164"/>
      <c r="K52" s="164"/>
      <c r="L52" s="164"/>
      <c r="M52" s="221"/>
      <c r="N52" s="164"/>
      <c r="O52" s="164"/>
      <c r="P52" s="164"/>
      <c r="Q52" s="221"/>
      <c r="R52" s="209">
        <f t="shared" si="7"/>
        <v>0</v>
      </c>
      <c r="S52" s="171">
        <f t="shared" si="9"/>
        <v>0</v>
      </c>
      <c r="T52" s="207"/>
      <c r="U52" s="207"/>
      <c r="V52" s="207"/>
      <c r="W52" s="207"/>
      <c r="X52" s="207"/>
      <c r="Y52" s="208"/>
      <c r="Z52" s="166"/>
      <c r="AA52" s="166"/>
      <c r="AB52" s="166"/>
      <c r="AC52" s="166"/>
      <c r="AD52" s="166"/>
      <c r="AE52" s="166"/>
      <c r="AG52" s="164" t="s">
        <v>107</v>
      </c>
      <c r="AH52" s="164"/>
      <c r="AI52" s="164"/>
      <c r="AJ52" s="164"/>
      <c r="AK52" s="221"/>
      <c r="AL52" s="164"/>
      <c r="AM52" s="164"/>
      <c r="AN52" s="164"/>
      <c r="AO52" s="221"/>
      <c r="AP52" s="164"/>
      <c r="AQ52" s="164"/>
      <c r="AR52" s="164"/>
      <c r="AS52" s="221"/>
      <c r="AT52" s="164"/>
      <c r="AU52" s="164"/>
      <c r="AV52" s="164"/>
      <c r="AW52" s="221"/>
      <c r="AX52" s="209">
        <f t="shared" si="8"/>
        <v>0</v>
      </c>
      <c r="AY52" s="171">
        <f t="shared" si="10"/>
        <v>0</v>
      </c>
      <c r="AZ52" s="166"/>
      <c r="BA52" s="166"/>
      <c r="BB52" s="166"/>
      <c r="BC52" s="166"/>
      <c r="BD52" s="166"/>
      <c r="BE52" s="166"/>
      <c r="BF52" s="166"/>
      <c r="BG52" s="166"/>
      <c r="BH52" s="166"/>
      <c r="BI52" s="166"/>
      <c r="BJ52" s="166"/>
      <c r="BK52" s="166"/>
    </row>
    <row r="53" spans="1:63" ht="15">
      <c r="A53" s="164" t="s">
        <v>108</v>
      </c>
      <c r="B53" s="164"/>
      <c r="C53" s="164"/>
      <c r="D53" s="164"/>
      <c r="E53" s="221"/>
      <c r="F53" s="164"/>
      <c r="G53" s="164"/>
      <c r="H53" s="164"/>
      <c r="I53" s="221"/>
      <c r="J53" s="164"/>
      <c r="K53" s="164"/>
      <c r="L53" s="164"/>
      <c r="M53" s="221"/>
      <c r="N53" s="164"/>
      <c r="O53" s="164"/>
      <c r="P53" s="164"/>
      <c r="Q53" s="221"/>
      <c r="R53" s="209">
        <f t="shared" si="7"/>
        <v>0</v>
      </c>
      <c r="S53" s="171">
        <f t="shared" si="9"/>
        <v>0</v>
      </c>
      <c r="T53" s="207"/>
      <c r="U53" s="207"/>
      <c r="V53" s="207"/>
      <c r="W53" s="207"/>
      <c r="X53" s="207"/>
      <c r="Y53" s="208"/>
      <c r="Z53" s="166"/>
      <c r="AA53" s="166"/>
      <c r="AB53" s="166"/>
      <c r="AC53" s="166"/>
      <c r="AD53" s="166"/>
      <c r="AE53" s="166"/>
      <c r="AG53" s="164" t="s">
        <v>108</v>
      </c>
      <c r="AH53" s="164"/>
      <c r="AI53" s="164"/>
      <c r="AJ53" s="164"/>
      <c r="AK53" s="221"/>
      <c r="AL53" s="164"/>
      <c r="AM53" s="164"/>
      <c r="AN53" s="164"/>
      <c r="AO53" s="221"/>
      <c r="AP53" s="164"/>
      <c r="AQ53" s="164"/>
      <c r="AR53" s="164"/>
      <c r="AS53" s="221"/>
      <c r="AT53" s="164"/>
      <c r="AU53" s="164"/>
      <c r="AV53" s="164"/>
      <c r="AW53" s="221"/>
      <c r="AX53" s="209">
        <f t="shared" si="8"/>
        <v>0</v>
      </c>
      <c r="AY53" s="171">
        <f t="shared" si="10"/>
        <v>0</v>
      </c>
      <c r="AZ53" s="166"/>
      <c r="BA53" s="166"/>
      <c r="BB53" s="166"/>
      <c r="BC53" s="166"/>
      <c r="BD53" s="166"/>
      <c r="BE53" s="166"/>
      <c r="BF53" s="166"/>
      <c r="BG53" s="166"/>
      <c r="BH53" s="166"/>
      <c r="BI53" s="166"/>
      <c r="BJ53" s="166"/>
      <c r="BK53" s="166"/>
    </row>
    <row r="54" spans="1:63" ht="15">
      <c r="A54" s="164" t="s">
        <v>109</v>
      </c>
      <c r="B54" s="164"/>
      <c r="C54" s="164"/>
      <c r="D54" s="164"/>
      <c r="E54" s="221"/>
      <c r="F54" s="164"/>
      <c r="G54" s="164"/>
      <c r="H54" s="164"/>
      <c r="I54" s="221"/>
      <c r="J54" s="164"/>
      <c r="K54" s="164"/>
      <c r="L54" s="164"/>
      <c r="M54" s="221"/>
      <c r="N54" s="164"/>
      <c r="O54" s="164"/>
      <c r="P54" s="164"/>
      <c r="Q54" s="221"/>
      <c r="R54" s="209">
        <f t="shared" si="7"/>
        <v>0</v>
      </c>
      <c r="S54" s="171">
        <f t="shared" si="9"/>
        <v>0</v>
      </c>
      <c r="T54" s="207"/>
      <c r="U54" s="207"/>
      <c r="V54" s="207"/>
      <c r="W54" s="207"/>
      <c r="X54" s="207"/>
      <c r="Y54" s="208"/>
      <c r="Z54" s="166"/>
      <c r="AA54" s="166"/>
      <c r="AB54" s="166"/>
      <c r="AC54" s="166"/>
      <c r="AD54" s="166"/>
      <c r="AE54" s="166"/>
      <c r="AG54" s="164" t="s">
        <v>109</v>
      </c>
      <c r="AH54" s="164"/>
      <c r="AI54" s="164"/>
      <c r="AJ54" s="164"/>
      <c r="AK54" s="221"/>
      <c r="AL54" s="164"/>
      <c r="AM54" s="164"/>
      <c r="AN54" s="164"/>
      <c r="AO54" s="221"/>
      <c r="AP54" s="164"/>
      <c r="AQ54" s="164"/>
      <c r="AR54" s="164"/>
      <c r="AS54" s="221"/>
      <c r="AT54" s="164"/>
      <c r="AU54" s="164"/>
      <c r="AV54" s="164"/>
      <c r="AW54" s="221"/>
      <c r="AX54" s="209">
        <f t="shared" si="8"/>
        <v>0</v>
      </c>
      <c r="AY54" s="171">
        <f t="shared" si="10"/>
        <v>0</v>
      </c>
      <c r="AZ54" s="166"/>
      <c r="BA54" s="166"/>
      <c r="BB54" s="166"/>
      <c r="BC54" s="166"/>
      <c r="BD54" s="166"/>
      <c r="BE54" s="166"/>
      <c r="BF54" s="166"/>
      <c r="BG54" s="166"/>
      <c r="BH54" s="166"/>
      <c r="BI54" s="166"/>
      <c r="BJ54" s="166"/>
      <c r="BK54" s="166"/>
    </row>
    <row r="55" spans="1:63" ht="15">
      <c r="A55" s="164" t="s">
        <v>110</v>
      </c>
      <c r="B55" s="164"/>
      <c r="C55" s="164"/>
      <c r="D55" s="164"/>
      <c r="E55" s="221"/>
      <c r="F55" s="164"/>
      <c r="G55" s="164"/>
      <c r="H55" s="164"/>
      <c r="I55" s="221"/>
      <c r="J55" s="164"/>
      <c r="K55" s="164"/>
      <c r="L55" s="164"/>
      <c r="M55" s="221"/>
      <c r="N55" s="164"/>
      <c r="O55" s="164"/>
      <c r="P55" s="164"/>
      <c r="Q55" s="221"/>
      <c r="R55" s="209">
        <f t="shared" si="7"/>
        <v>0</v>
      </c>
      <c r="S55" s="171">
        <f t="shared" si="9"/>
        <v>0</v>
      </c>
      <c r="T55" s="207"/>
      <c r="U55" s="207"/>
      <c r="V55" s="207"/>
      <c r="W55" s="207"/>
      <c r="X55" s="207"/>
      <c r="Y55" s="208"/>
      <c r="Z55" s="166"/>
      <c r="AA55" s="166"/>
      <c r="AB55" s="166"/>
      <c r="AC55" s="166"/>
      <c r="AD55" s="166"/>
      <c r="AE55" s="166"/>
      <c r="AG55" s="164" t="s">
        <v>110</v>
      </c>
      <c r="AH55" s="164"/>
      <c r="AI55" s="164"/>
      <c r="AJ55" s="164"/>
      <c r="AK55" s="221"/>
      <c r="AL55" s="164"/>
      <c r="AM55" s="164"/>
      <c r="AN55" s="164"/>
      <c r="AO55" s="221"/>
      <c r="AP55" s="164"/>
      <c r="AQ55" s="164"/>
      <c r="AR55" s="164"/>
      <c r="AS55" s="221"/>
      <c r="AT55" s="164"/>
      <c r="AU55" s="164"/>
      <c r="AV55" s="164"/>
      <c r="AW55" s="221"/>
      <c r="AX55" s="209">
        <f t="shared" si="8"/>
        <v>0</v>
      </c>
      <c r="AY55" s="171">
        <f t="shared" si="10"/>
        <v>0</v>
      </c>
      <c r="AZ55" s="166"/>
      <c r="BA55" s="166"/>
      <c r="BB55" s="166"/>
      <c r="BC55" s="166"/>
      <c r="BD55" s="166"/>
      <c r="BE55" s="166"/>
      <c r="BF55" s="166"/>
      <c r="BG55" s="166"/>
      <c r="BH55" s="166"/>
      <c r="BI55" s="166"/>
      <c r="BJ55" s="166"/>
      <c r="BK55" s="166"/>
    </row>
    <row r="56" spans="1:63" ht="15">
      <c r="A56" s="164" t="s">
        <v>111</v>
      </c>
      <c r="B56" s="164"/>
      <c r="C56" s="164"/>
      <c r="D56" s="164"/>
      <c r="E56" s="221"/>
      <c r="F56" s="164"/>
      <c r="G56" s="164"/>
      <c r="H56" s="164"/>
      <c r="I56" s="221"/>
      <c r="J56" s="164"/>
      <c r="K56" s="164"/>
      <c r="L56" s="164"/>
      <c r="M56" s="221"/>
      <c r="N56" s="164"/>
      <c r="O56" s="164"/>
      <c r="P56" s="164"/>
      <c r="Q56" s="221"/>
      <c r="R56" s="209">
        <f t="shared" si="7"/>
        <v>0</v>
      </c>
      <c r="S56" s="171">
        <f t="shared" si="9"/>
        <v>0</v>
      </c>
      <c r="T56" s="207"/>
      <c r="U56" s="207"/>
      <c r="V56" s="207"/>
      <c r="W56" s="207"/>
      <c r="X56" s="207"/>
      <c r="Y56" s="208"/>
      <c r="Z56" s="166"/>
      <c r="AA56" s="166"/>
      <c r="AB56" s="166"/>
      <c r="AC56" s="166"/>
      <c r="AD56" s="166"/>
      <c r="AE56" s="166"/>
      <c r="AG56" s="164" t="s">
        <v>111</v>
      </c>
      <c r="AH56" s="164"/>
      <c r="AI56" s="164"/>
      <c r="AJ56" s="164"/>
      <c r="AK56" s="221"/>
      <c r="AL56" s="164"/>
      <c r="AM56" s="164"/>
      <c r="AN56" s="164"/>
      <c r="AO56" s="221"/>
      <c r="AP56" s="164"/>
      <c r="AQ56" s="164"/>
      <c r="AR56" s="164"/>
      <c r="AS56" s="221"/>
      <c r="AT56" s="164"/>
      <c r="AU56" s="164"/>
      <c r="AV56" s="164"/>
      <c r="AW56" s="221"/>
      <c r="AX56" s="209">
        <f t="shared" si="8"/>
        <v>0</v>
      </c>
      <c r="AY56" s="171">
        <f t="shared" si="10"/>
        <v>0</v>
      </c>
      <c r="AZ56" s="166"/>
      <c r="BA56" s="166"/>
      <c r="BB56" s="166"/>
      <c r="BC56" s="166"/>
      <c r="BD56" s="166"/>
      <c r="BE56" s="166"/>
      <c r="BF56" s="166"/>
      <c r="BG56" s="166"/>
      <c r="BH56" s="166"/>
      <c r="BI56" s="166"/>
      <c r="BJ56" s="166"/>
      <c r="BK56" s="166"/>
    </row>
    <row r="57" spans="1:63" ht="15">
      <c r="A57" s="164" t="s">
        <v>112</v>
      </c>
      <c r="B57" s="164"/>
      <c r="C57" s="164"/>
      <c r="D57" s="164"/>
      <c r="E57" s="221"/>
      <c r="F57" s="164"/>
      <c r="G57" s="164"/>
      <c r="H57" s="164"/>
      <c r="I57" s="221"/>
      <c r="J57" s="164"/>
      <c r="K57" s="164"/>
      <c r="L57" s="164"/>
      <c r="M57" s="221"/>
      <c r="N57" s="164"/>
      <c r="O57" s="164"/>
      <c r="P57" s="164"/>
      <c r="Q57" s="221"/>
      <c r="R57" s="209">
        <f t="shared" si="7"/>
        <v>0</v>
      </c>
      <c r="S57" s="171">
        <f t="shared" si="9"/>
        <v>0</v>
      </c>
      <c r="T57" s="207"/>
      <c r="U57" s="207"/>
      <c r="V57" s="207"/>
      <c r="W57" s="207"/>
      <c r="X57" s="207"/>
      <c r="Y57" s="208"/>
      <c r="Z57" s="166"/>
      <c r="AA57" s="166"/>
      <c r="AB57" s="166"/>
      <c r="AC57" s="166"/>
      <c r="AD57" s="166"/>
      <c r="AE57" s="166"/>
      <c r="AG57" s="164" t="s">
        <v>112</v>
      </c>
      <c r="AH57" s="164"/>
      <c r="AI57" s="164"/>
      <c r="AJ57" s="164"/>
      <c r="AK57" s="221"/>
      <c r="AL57" s="164"/>
      <c r="AM57" s="164"/>
      <c r="AN57" s="164"/>
      <c r="AO57" s="221"/>
      <c r="AP57" s="164"/>
      <c r="AQ57" s="164"/>
      <c r="AR57" s="164"/>
      <c r="AS57" s="221"/>
      <c r="AT57" s="164"/>
      <c r="AU57" s="164"/>
      <c r="AV57" s="164"/>
      <c r="AW57" s="221"/>
      <c r="AX57" s="209">
        <f t="shared" si="8"/>
        <v>0</v>
      </c>
      <c r="AY57" s="171">
        <f t="shared" si="10"/>
        <v>0</v>
      </c>
      <c r="AZ57" s="166"/>
      <c r="BA57" s="166"/>
      <c r="BB57" s="166"/>
      <c r="BC57" s="166"/>
      <c r="BD57" s="166"/>
      <c r="BE57" s="166"/>
      <c r="BF57" s="166"/>
      <c r="BG57" s="166"/>
      <c r="BH57" s="166"/>
      <c r="BI57" s="166"/>
      <c r="BJ57" s="166"/>
      <c r="BK57" s="166"/>
    </row>
    <row r="58" spans="1:63" ht="15">
      <c r="A58" s="168" t="s">
        <v>113</v>
      </c>
      <c r="B58" s="165">
        <f aca="true" t="shared" si="11" ref="B58:Q58">SUM(B37:B57)</f>
        <v>0</v>
      </c>
      <c r="C58" s="165">
        <f t="shared" si="11"/>
        <v>0</v>
      </c>
      <c r="D58" s="165">
        <f t="shared" si="11"/>
        <v>0</v>
      </c>
      <c r="E58" s="222">
        <f t="shared" si="11"/>
        <v>0</v>
      </c>
      <c r="F58" s="165">
        <f t="shared" si="11"/>
        <v>0</v>
      </c>
      <c r="G58" s="165">
        <f t="shared" si="11"/>
        <v>0</v>
      </c>
      <c r="H58" s="165">
        <f t="shared" si="11"/>
        <v>0</v>
      </c>
      <c r="I58" s="222">
        <f t="shared" si="11"/>
        <v>0</v>
      </c>
      <c r="J58" s="165">
        <f t="shared" si="11"/>
        <v>0</v>
      </c>
      <c r="K58" s="165">
        <f t="shared" si="11"/>
        <v>0</v>
      </c>
      <c r="L58" s="165">
        <f t="shared" si="11"/>
        <v>0</v>
      </c>
      <c r="M58" s="222">
        <f t="shared" si="11"/>
        <v>0</v>
      </c>
      <c r="N58" s="165">
        <f t="shared" si="11"/>
        <v>0</v>
      </c>
      <c r="O58" s="165">
        <f t="shared" si="11"/>
        <v>0</v>
      </c>
      <c r="P58" s="165">
        <f t="shared" si="11"/>
        <v>0</v>
      </c>
      <c r="Q58" s="222">
        <f t="shared" si="11"/>
        <v>0</v>
      </c>
      <c r="R58" s="165">
        <f aca="true" t="shared" si="12" ref="R58:AE58">SUM(R37:R57)</f>
        <v>0</v>
      </c>
      <c r="S58" s="171">
        <f t="shared" si="12"/>
        <v>0</v>
      </c>
      <c r="T58" s="165">
        <f t="shared" si="12"/>
        <v>0</v>
      </c>
      <c r="U58" s="165">
        <f t="shared" si="12"/>
        <v>0</v>
      </c>
      <c r="V58" s="165">
        <f t="shared" si="12"/>
        <v>0</v>
      </c>
      <c r="W58" s="165">
        <f t="shared" si="12"/>
        <v>0</v>
      </c>
      <c r="X58" s="165">
        <f t="shared" si="12"/>
        <v>0</v>
      </c>
      <c r="Y58" s="165">
        <f t="shared" si="12"/>
        <v>0</v>
      </c>
      <c r="Z58" s="165">
        <f t="shared" si="12"/>
        <v>0</v>
      </c>
      <c r="AA58" s="165">
        <f t="shared" si="12"/>
        <v>0</v>
      </c>
      <c r="AB58" s="165">
        <f t="shared" si="12"/>
        <v>0</v>
      </c>
      <c r="AC58" s="165">
        <f t="shared" si="12"/>
        <v>0</v>
      </c>
      <c r="AD58" s="165">
        <f t="shared" si="12"/>
        <v>0</v>
      </c>
      <c r="AE58" s="165">
        <f t="shared" si="12"/>
        <v>0</v>
      </c>
      <c r="AG58" s="168" t="s">
        <v>113</v>
      </c>
      <c r="AH58" s="165">
        <f aca="true" t="shared" si="13" ref="AH58:AW58">SUM(AH37:AH57)</f>
        <v>0</v>
      </c>
      <c r="AI58" s="165">
        <f t="shared" si="13"/>
        <v>0</v>
      </c>
      <c r="AJ58" s="165">
        <f t="shared" si="13"/>
        <v>0</v>
      </c>
      <c r="AK58" s="222">
        <f t="shared" si="13"/>
        <v>0</v>
      </c>
      <c r="AL58" s="165">
        <f t="shared" si="13"/>
        <v>0</v>
      </c>
      <c r="AM58" s="165">
        <f t="shared" si="13"/>
        <v>0</v>
      </c>
      <c r="AN58" s="165">
        <f t="shared" si="13"/>
        <v>0</v>
      </c>
      <c r="AO58" s="222">
        <f t="shared" si="13"/>
        <v>0</v>
      </c>
      <c r="AP58" s="165">
        <f t="shared" si="13"/>
        <v>0</v>
      </c>
      <c r="AQ58" s="165">
        <f t="shared" si="13"/>
        <v>0</v>
      </c>
      <c r="AR58" s="165">
        <f t="shared" si="13"/>
        <v>0</v>
      </c>
      <c r="AS58" s="222">
        <f t="shared" si="13"/>
        <v>0</v>
      </c>
      <c r="AT58" s="165">
        <f t="shared" si="13"/>
        <v>0</v>
      </c>
      <c r="AU58" s="165">
        <f t="shared" si="13"/>
        <v>0</v>
      </c>
      <c r="AV58" s="165">
        <f t="shared" si="13"/>
        <v>0</v>
      </c>
      <c r="AW58" s="222">
        <f t="shared" si="13"/>
        <v>0</v>
      </c>
      <c r="AX58" s="210">
        <f aca="true" t="shared" si="14" ref="AX58:BK58">SUM(AX37:AX57)</f>
        <v>0</v>
      </c>
      <c r="AY58" s="172">
        <f t="shared" si="14"/>
        <v>0</v>
      </c>
      <c r="AZ58" s="165">
        <f t="shared" si="14"/>
        <v>0</v>
      </c>
      <c r="BA58" s="165">
        <f t="shared" si="14"/>
        <v>0</v>
      </c>
      <c r="BB58" s="165">
        <f t="shared" si="14"/>
        <v>0</v>
      </c>
      <c r="BC58" s="165">
        <f t="shared" si="14"/>
        <v>0</v>
      </c>
      <c r="BD58" s="165">
        <f t="shared" si="14"/>
        <v>0</v>
      </c>
      <c r="BE58" s="165">
        <f t="shared" si="14"/>
        <v>0</v>
      </c>
      <c r="BF58" s="165">
        <f t="shared" si="14"/>
        <v>0</v>
      </c>
      <c r="BG58" s="165">
        <f t="shared" si="14"/>
        <v>0</v>
      </c>
      <c r="BH58" s="165">
        <f t="shared" si="14"/>
        <v>0</v>
      </c>
      <c r="BI58" s="165">
        <f t="shared" si="14"/>
        <v>0</v>
      </c>
      <c r="BJ58" s="165">
        <f t="shared" si="14"/>
        <v>0</v>
      </c>
      <c r="BK58" s="165">
        <f t="shared" si="14"/>
        <v>0</v>
      </c>
    </row>
  </sheetData>
  <sheetProtection/>
  <mergeCells count="44">
    <mergeCell ref="AX9:AY9"/>
    <mergeCell ref="B7:BK7"/>
    <mergeCell ref="T9:Y9"/>
    <mergeCell ref="A35:A36"/>
    <mergeCell ref="D35:E35"/>
    <mergeCell ref="H35:I35"/>
    <mergeCell ref="L35:M35"/>
    <mergeCell ref="P35:Q35"/>
    <mergeCell ref="R35:S35"/>
    <mergeCell ref="T35:Y35"/>
    <mergeCell ref="Z35:AE35"/>
    <mergeCell ref="AG35:AG36"/>
    <mergeCell ref="AJ35:AK35"/>
    <mergeCell ref="AN35:AO35"/>
    <mergeCell ref="AR35:AS35"/>
    <mergeCell ref="AV35:AW35"/>
    <mergeCell ref="AG9:AG10"/>
    <mergeCell ref="L9:M9"/>
    <mergeCell ref="P9:Q9"/>
    <mergeCell ref="AX35:AY35"/>
    <mergeCell ref="AZ35:BE35"/>
    <mergeCell ref="BF35:BK35"/>
    <mergeCell ref="AR9:AS9"/>
    <mergeCell ref="AV9:AW9"/>
    <mergeCell ref="BF9:BK9"/>
    <mergeCell ref="AZ9:BE9"/>
    <mergeCell ref="AG5:BK5"/>
    <mergeCell ref="A9:A10"/>
    <mergeCell ref="D9:E9"/>
    <mergeCell ref="H9:I9"/>
    <mergeCell ref="B6:BK6"/>
    <mergeCell ref="R9:S9"/>
    <mergeCell ref="A5:AE5"/>
    <mergeCell ref="AJ9:AK9"/>
    <mergeCell ref="AN9:AO9"/>
    <mergeCell ref="Z9:AE9"/>
    <mergeCell ref="BI4:BK4"/>
    <mergeCell ref="A4:BH4"/>
    <mergeCell ref="BI1:BK1"/>
    <mergeCell ref="BI2:BK2"/>
    <mergeCell ref="BI3:BK3"/>
    <mergeCell ref="A1:BH1"/>
    <mergeCell ref="A2:BH2"/>
    <mergeCell ref="A3:BH3"/>
  </mergeCells>
  <printOptions/>
  <pageMargins left="0.7" right="0.7" top="0.75" bottom="0.75" header="0.3" footer="0.3"/>
  <pageSetup fitToHeight="1" fitToWidth="1" horizontalDpi="600" verticalDpi="600" orientation="landscape" scale="18" r:id="rId1"/>
</worksheet>
</file>

<file path=xl/worksheets/sheet5.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
      <selection activeCell="C17" sqref="C17:Q17"/>
    </sheetView>
  </sheetViews>
  <sheetFormatPr defaultColWidth="10.8515625" defaultRowHeight="15"/>
  <cols>
    <col min="1" max="1" width="72.00390625" style="145" bestFit="1" customWidth="1"/>
    <col min="2" max="2" width="73.421875" style="145" customWidth="1"/>
    <col min="3" max="3" width="10.8515625" style="145" customWidth="1"/>
    <col min="4" max="4" width="31.140625" style="145" customWidth="1"/>
    <col min="5" max="5" width="70.140625" style="145" customWidth="1"/>
    <col min="6" max="6" width="17.28125" style="145" customWidth="1"/>
    <col min="7" max="8" width="21.8515625" style="145" customWidth="1"/>
    <col min="9" max="9" width="19.28125" style="145" customWidth="1"/>
    <col min="10" max="10" width="42.00390625" style="145" customWidth="1"/>
    <col min="11" max="16384" width="10.8515625" style="145" customWidth="1"/>
  </cols>
  <sheetData>
    <row r="1" spans="1:2" ht="25.5" customHeight="1">
      <c r="A1" s="787" t="s">
        <v>195</v>
      </c>
      <c r="B1" s="788"/>
    </row>
    <row r="2" spans="1:2" ht="25.5" customHeight="1">
      <c r="A2" s="789" t="s">
        <v>400</v>
      </c>
      <c r="B2" s="790"/>
    </row>
    <row r="3" spans="1:2" ht="15">
      <c r="A3" s="218" t="s">
        <v>324</v>
      </c>
      <c r="B3" s="147" t="s">
        <v>325</v>
      </c>
    </row>
    <row r="4" spans="1:2" ht="15">
      <c r="A4" s="219" t="s">
        <v>71</v>
      </c>
      <c r="B4" s="155" t="s">
        <v>357</v>
      </c>
    </row>
    <row r="5" spans="1:2" ht="105">
      <c r="A5" s="219" t="s">
        <v>67</v>
      </c>
      <c r="B5" s="223" t="s">
        <v>422</v>
      </c>
    </row>
    <row r="6" spans="1:2" s="146" customFormat="1" ht="15">
      <c r="A6" s="219" t="s">
        <v>0</v>
      </c>
      <c r="B6" s="791" t="s">
        <v>352</v>
      </c>
    </row>
    <row r="7" spans="1:2" s="146" customFormat="1" ht="15">
      <c r="A7" s="219" t="s">
        <v>77</v>
      </c>
      <c r="B7" s="792"/>
    </row>
    <row r="8" spans="1:2" s="146" customFormat="1" ht="15">
      <c r="A8" s="219" t="s">
        <v>73</v>
      </c>
      <c r="B8" s="792"/>
    </row>
    <row r="9" spans="1:2" s="146" customFormat="1" ht="15">
      <c r="A9" s="219" t="s">
        <v>333</v>
      </c>
      <c r="B9" s="793"/>
    </row>
    <row r="10" spans="1:2" s="146" customFormat="1" ht="30">
      <c r="A10" s="219" t="s">
        <v>293</v>
      </c>
      <c r="B10" s="148" t="s">
        <v>359</v>
      </c>
    </row>
    <row r="11" spans="1:2" s="146" customFormat="1" ht="45">
      <c r="A11" s="219" t="s">
        <v>1</v>
      </c>
      <c r="B11" s="148" t="s">
        <v>375</v>
      </c>
    </row>
    <row r="12" spans="1:2" s="146" customFormat="1" ht="60">
      <c r="A12" s="219" t="s">
        <v>15</v>
      </c>
      <c r="B12" s="149" t="s">
        <v>353</v>
      </c>
    </row>
    <row r="13" spans="1:2" s="146" customFormat="1" ht="30">
      <c r="A13" s="219" t="s">
        <v>331</v>
      </c>
      <c r="B13" s="149" t="s">
        <v>354</v>
      </c>
    </row>
    <row r="14" spans="1:2" s="146" customFormat="1" ht="45">
      <c r="A14" s="219" t="s">
        <v>332</v>
      </c>
      <c r="B14" s="149" t="s">
        <v>360</v>
      </c>
    </row>
    <row r="15" spans="1:2" ht="72" customHeight="1">
      <c r="A15" s="220" t="s">
        <v>329</v>
      </c>
      <c r="B15" s="150" t="s">
        <v>355</v>
      </c>
    </row>
    <row r="16" spans="1:2" ht="194.25">
      <c r="A16" s="220" t="s">
        <v>330</v>
      </c>
      <c r="B16" s="151" t="s">
        <v>356</v>
      </c>
    </row>
    <row r="17" spans="1:2" ht="25.5" customHeight="1">
      <c r="A17" s="789" t="s">
        <v>401</v>
      </c>
      <c r="B17" s="790"/>
    </row>
    <row r="18" spans="1:2" ht="15">
      <c r="A18" s="218" t="s">
        <v>324</v>
      </c>
      <c r="B18" s="147" t="s">
        <v>325</v>
      </c>
    </row>
    <row r="19" spans="1:2" ht="15">
      <c r="A19" s="219" t="s">
        <v>71</v>
      </c>
      <c r="B19" s="155" t="s">
        <v>357</v>
      </c>
    </row>
    <row r="20" spans="1:2" ht="105">
      <c r="A20" s="219" t="s">
        <v>67</v>
      </c>
      <c r="B20" s="154" t="s">
        <v>358</v>
      </c>
    </row>
    <row r="21" spans="1:2" ht="30">
      <c r="A21" s="219" t="s">
        <v>334</v>
      </c>
      <c r="B21" s="149" t="s">
        <v>335</v>
      </c>
    </row>
    <row r="22" spans="1:2" ht="45">
      <c r="A22" s="219" t="s">
        <v>327</v>
      </c>
      <c r="B22" s="149" t="s">
        <v>361</v>
      </c>
    </row>
    <row r="23" spans="1:2" ht="75">
      <c r="A23" s="219" t="s">
        <v>336</v>
      </c>
      <c r="B23" s="149" t="s">
        <v>337</v>
      </c>
    </row>
    <row r="24" spans="1:2" ht="30">
      <c r="A24" s="219" t="s">
        <v>326</v>
      </c>
      <c r="B24" s="152" t="s">
        <v>362</v>
      </c>
    </row>
    <row r="25" spans="1:2" ht="15">
      <c r="A25" s="219" t="s">
        <v>301</v>
      </c>
      <c r="B25" s="152" t="s">
        <v>411</v>
      </c>
    </row>
    <row r="26" spans="1:2" ht="45.75" customHeight="1">
      <c r="A26" s="219" t="s">
        <v>338</v>
      </c>
      <c r="B26" s="153" t="s">
        <v>371</v>
      </c>
    </row>
    <row r="27" spans="1:2" ht="75">
      <c r="A27" s="219" t="s">
        <v>279</v>
      </c>
      <c r="B27" s="153" t="s">
        <v>365</v>
      </c>
    </row>
    <row r="28" spans="1:2" ht="45">
      <c r="A28" s="219" t="s">
        <v>339</v>
      </c>
      <c r="B28" s="153" t="s">
        <v>340</v>
      </c>
    </row>
    <row r="29" spans="1:2" ht="45">
      <c r="A29" s="219" t="s">
        <v>364</v>
      </c>
      <c r="B29" s="153" t="s">
        <v>366</v>
      </c>
    </row>
    <row r="30" spans="1:2" ht="45">
      <c r="A30" s="219" t="s">
        <v>116</v>
      </c>
      <c r="B30" s="153" t="s">
        <v>367</v>
      </c>
    </row>
    <row r="31" spans="1:2" ht="144" customHeight="1">
      <c r="A31" s="219" t="s">
        <v>341</v>
      </c>
      <c r="B31" s="153" t="s">
        <v>368</v>
      </c>
    </row>
    <row r="32" spans="1:2" ht="30">
      <c r="A32" s="219" t="s">
        <v>342</v>
      </c>
      <c r="B32" s="153" t="s">
        <v>345</v>
      </c>
    </row>
    <row r="33" spans="1:2" ht="30">
      <c r="A33" s="219" t="s">
        <v>343</v>
      </c>
      <c r="B33" s="153" t="s">
        <v>344</v>
      </c>
    </row>
    <row r="34" spans="1:2" ht="30">
      <c r="A34" s="219" t="s">
        <v>322</v>
      </c>
      <c r="B34" s="153" t="s">
        <v>369</v>
      </c>
    </row>
    <row r="35" spans="1:2" ht="30">
      <c r="A35" s="219" t="s">
        <v>349</v>
      </c>
      <c r="B35" s="153" t="s">
        <v>346</v>
      </c>
    </row>
    <row r="36" spans="1:2" ht="75">
      <c r="A36" s="219" t="s">
        <v>412</v>
      </c>
      <c r="B36" s="153" t="s">
        <v>414</v>
      </c>
    </row>
    <row r="37" spans="1:2" ht="15">
      <c r="A37" s="219" t="s">
        <v>409</v>
      </c>
      <c r="B37" s="153" t="s">
        <v>416</v>
      </c>
    </row>
    <row r="38" spans="1:2" ht="30">
      <c r="A38" s="219" t="s">
        <v>415</v>
      </c>
      <c r="B38" s="153" t="s">
        <v>417</v>
      </c>
    </row>
    <row r="39" spans="1:2" ht="45">
      <c r="A39" s="219" t="s">
        <v>328</v>
      </c>
      <c r="B39" s="153" t="s">
        <v>347</v>
      </c>
    </row>
    <row r="40" spans="1:2" ht="28.5">
      <c r="A40" s="220" t="s">
        <v>299</v>
      </c>
      <c r="B40" s="153" t="s">
        <v>348</v>
      </c>
    </row>
    <row r="41" spans="1:2" ht="25.5" customHeight="1">
      <c r="A41" s="789" t="s">
        <v>350</v>
      </c>
      <c r="B41" s="790"/>
    </row>
    <row r="42" spans="1:2" ht="15">
      <c r="A42" s="787" t="s">
        <v>351</v>
      </c>
      <c r="B42" s="788"/>
    </row>
    <row r="43" spans="1:2" ht="72" customHeight="1">
      <c r="A43" s="785" t="s">
        <v>397</v>
      </c>
      <c r="B43" s="786"/>
    </row>
    <row r="44" spans="1:2" ht="30">
      <c r="A44" s="219" t="s">
        <v>364</v>
      </c>
      <c r="B44" s="153" t="s">
        <v>419</v>
      </c>
    </row>
    <row r="45" spans="1:2" ht="45">
      <c r="A45" s="220" t="s">
        <v>421</v>
      </c>
      <c r="B45" s="153" t="s">
        <v>420</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5" r:id="rId1"/>
</worksheet>
</file>

<file path=xl/worksheets/sheet6.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5"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31" customFormat="1" ht="15">
      <c r="A1" s="130" t="s">
        <v>114</v>
      </c>
      <c r="B1" s="130" t="s">
        <v>196</v>
      </c>
      <c r="C1" s="130" t="s">
        <v>115</v>
      </c>
      <c r="D1" s="130" t="s">
        <v>265</v>
      </c>
      <c r="E1" s="130" t="s">
        <v>116</v>
      </c>
      <c r="F1" s="130" t="s">
        <v>86</v>
      </c>
      <c r="G1" s="130" t="s">
        <v>291</v>
      </c>
      <c r="H1" s="130" t="s">
        <v>289</v>
      </c>
      <c r="I1" s="130" t="s">
        <v>301</v>
      </c>
    </row>
    <row r="2" spans="1:9" s="131" customFormat="1" ht="15">
      <c r="A2" s="132" t="s">
        <v>117</v>
      </c>
      <c r="B2" s="122" t="s">
        <v>197</v>
      </c>
      <c r="C2" s="132" t="s">
        <v>118</v>
      </c>
      <c r="D2" s="133" t="s">
        <v>267</v>
      </c>
      <c r="E2" s="124" t="s">
        <v>120</v>
      </c>
      <c r="F2" s="134" t="s">
        <v>280</v>
      </c>
      <c r="G2" s="135" t="s">
        <v>384</v>
      </c>
      <c r="H2" s="135" t="s">
        <v>303</v>
      </c>
      <c r="I2" s="136" t="s">
        <v>306</v>
      </c>
    </row>
    <row r="3" spans="1:9" ht="15">
      <c r="A3" s="132" t="s">
        <v>121</v>
      </c>
      <c r="B3" s="122" t="s">
        <v>198</v>
      </c>
      <c r="C3" s="132" t="s">
        <v>122</v>
      </c>
      <c r="D3" s="137" t="s">
        <v>119</v>
      </c>
      <c r="E3" s="124" t="s">
        <v>124</v>
      </c>
      <c r="F3" s="134" t="s">
        <v>281</v>
      </c>
      <c r="G3" s="135" t="s">
        <v>385</v>
      </c>
      <c r="H3" s="135" t="s">
        <v>304</v>
      </c>
      <c r="I3" s="136" t="s">
        <v>307</v>
      </c>
    </row>
    <row r="4" spans="1:9" ht="15">
      <c r="A4" s="132" t="s">
        <v>125</v>
      </c>
      <c r="B4" s="122" t="s">
        <v>199</v>
      </c>
      <c r="C4" s="132" t="s">
        <v>126</v>
      </c>
      <c r="D4" s="137" t="s">
        <v>123</v>
      </c>
      <c r="E4" s="124" t="s">
        <v>128</v>
      </c>
      <c r="F4" s="134" t="s">
        <v>282</v>
      </c>
      <c r="G4" s="135" t="s">
        <v>386</v>
      </c>
      <c r="H4" s="135" t="s">
        <v>393</v>
      </c>
      <c r="I4" s="136" t="s">
        <v>308</v>
      </c>
    </row>
    <row r="5" spans="1:9" ht="15">
      <c r="A5" s="132" t="s">
        <v>129</v>
      </c>
      <c r="B5" s="122" t="s">
        <v>200</v>
      </c>
      <c r="C5" s="132" t="s">
        <v>130</v>
      </c>
      <c r="D5" s="137" t="s">
        <v>127</v>
      </c>
      <c r="E5" s="124" t="s">
        <v>132</v>
      </c>
      <c r="F5" s="134" t="s">
        <v>283</v>
      </c>
      <c r="G5" s="135" t="s">
        <v>383</v>
      </c>
      <c r="H5" s="135" t="s">
        <v>394</v>
      </c>
      <c r="I5" s="136" t="s">
        <v>309</v>
      </c>
    </row>
    <row r="6" spans="1:9" ht="30">
      <c r="A6" s="132" t="s">
        <v>133</v>
      </c>
      <c r="B6" s="122" t="s">
        <v>201</v>
      </c>
      <c r="C6" s="132" t="s">
        <v>134</v>
      </c>
      <c r="D6" s="137" t="s">
        <v>131</v>
      </c>
      <c r="E6" s="124" t="s">
        <v>136</v>
      </c>
      <c r="G6" s="135" t="s">
        <v>302</v>
      </c>
      <c r="H6" s="135" t="s">
        <v>395</v>
      </c>
      <c r="I6" s="136" t="s">
        <v>310</v>
      </c>
    </row>
    <row r="7" spans="2:9" ht="30">
      <c r="B7" s="122" t="s">
        <v>202</v>
      </c>
      <c r="C7" s="132" t="s">
        <v>137</v>
      </c>
      <c r="D7" s="137" t="s">
        <v>135</v>
      </c>
      <c r="E7" s="134" t="s">
        <v>139</v>
      </c>
      <c r="G7" s="124" t="s">
        <v>392</v>
      </c>
      <c r="H7" s="135" t="s">
        <v>305</v>
      </c>
      <c r="I7" s="136" t="s">
        <v>311</v>
      </c>
    </row>
    <row r="8" spans="1:9" ht="30">
      <c r="A8" s="138"/>
      <c r="B8" s="122" t="s">
        <v>203</v>
      </c>
      <c r="C8" s="132" t="s">
        <v>140</v>
      </c>
      <c r="D8" s="137" t="s">
        <v>138</v>
      </c>
      <c r="E8" s="134" t="s">
        <v>142</v>
      </c>
      <c r="I8" s="134" t="s">
        <v>312</v>
      </c>
    </row>
    <row r="9" spans="1:9" ht="31.5" customHeight="1">
      <c r="A9" s="138"/>
      <c r="B9" s="122" t="s">
        <v>204</v>
      </c>
      <c r="C9" s="132" t="s">
        <v>143</v>
      </c>
      <c r="D9" s="137" t="s">
        <v>141</v>
      </c>
      <c r="E9" s="134" t="s">
        <v>145</v>
      </c>
      <c r="I9" s="134" t="s">
        <v>313</v>
      </c>
    </row>
    <row r="10" spans="1:9" ht="15">
      <c r="A10" s="138"/>
      <c r="B10" s="122" t="s">
        <v>205</v>
      </c>
      <c r="C10" s="132" t="s">
        <v>146</v>
      </c>
      <c r="D10" s="137" t="s">
        <v>144</v>
      </c>
      <c r="E10" s="134" t="s">
        <v>148</v>
      </c>
      <c r="I10" s="134" t="s">
        <v>314</v>
      </c>
    </row>
    <row r="11" spans="1:9" ht="15">
      <c r="A11" s="138"/>
      <c r="B11" s="122" t="s">
        <v>206</v>
      </c>
      <c r="C11" s="132" t="s">
        <v>149</v>
      </c>
      <c r="D11" s="137" t="s">
        <v>147</v>
      </c>
      <c r="E11" s="134" t="s">
        <v>151</v>
      </c>
      <c r="I11" s="134" t="s">
        <v>315</v>
      </c>
    </row>
    <row r="12" spans="1:9" ht="30">
      <c r="A12" s="138"/>
      <c r="B12" s="122" t="s">
        <v>207</v>
      </c>
      <c r="C12" s="132" t="s">
        <v>152</v>
      </c>
      <c r="D12" s="137" t="s">
        <v>150</v>
      </c>
      <c r="E12" s="134" t="s">
        <v>154</v>
      </c>
      <c r="I12" s="134" t="s">
        <v>316</v>
      </c>
    </row>
    <row r="13" spans="1:9" ht="15">
      <c r="A13" s="138"/>
      <c r="B13" s="139" t="s">
        <v>208</v>
      </c>
      <c r="D13" s="137" t="s">
        <v>153</v>
      </c>
      <c r="E13" s="134" t="s">
        <v>156</v>
      </c>
      <c r="I13" s="134" t="s">
        <v>317</v>
      </c>
    </row>
    <row r="14" spans="1:5" ht="15">
      <c r="A14" s="138"/>
      <c r="B14" s="122" t="s">
        <v>209</v>
      </c>
      <c r="C14" s="138"/>
      <c r="D14" s="137" t="s">
        <v>155</v>
      </c>
      <c r="E14" s="134" t="s">
        <v>158</v>
      </c>
    </row>
    <row r="15" spans="1:5" ht="15">
      <c r="A15" s="138"/>
      <c r="B15" s="122" t="s">
        <v>210</v>
      </c>
      <c r="C15" s="138"/>
      <c r="D15" s="137" t="s">
        <v>157</v>
      </c>
      <c r="E15" s="134" t="s">
        <v>276</v>
      </c>
    </row>
    <row r="16" spans="1:5" ht="15">
      <c r="A16" s="138"/>
      <c r="B16" s="122" t="s">
        <v>211</v>
      </c>
      <c r="C16" s="138"/>
      <c r="D16" s="137" t="s">
        <v>159</v>
      </c>
      <c r="E16" s="140"/>
    </row>
    <row r="17" spans="1:5" ht="15">
      <c r="A17" s="138"/>
      <c r="B17" s="122" t="s">
        <v>212</v>
      </c>
      <c r="C17" s="138"/>
      <c r="D17" s="137" t="s">
        <v>160</v>
      </c>
      <c r="E17" s="140"/>
    </row>
    <row r="18" spans="1:5" ht="15">
      <c r="A18" s="138"/>
      <c r="B18" s="122" t="s">
        <v>213</v>
      </c>
      <c r="C18" s="138"/>
      <c r="D18" s="137" t="s">
        <v>161</v>
      </c>
      <c r="E18" s="140"/>
    </row>
    <row r="19" spans="1:5" ht="15">
      <c r="A19" s="138"/>
      <c r="B19" s="122" t="s">
        <v>214</v>
      </c>
      <c r="C19" s="138"/>
      <c r="D19" s="137" t="s">
        <v>162</v>
      </c>
      <c r="E19" s="140"/>
    </row>
    <row r="20" spans="1:5" ht="15">
      <c r="A20" s="138"/>
      <c r="B20" s="122" t="s">
        <v>215</v>
      </c>
      <c r="C20" s="138"/>
      <c r="D20" s="137" t="s">
        <v>163</v>
      </c>
      <c r="E20" s="140"/>
    </row>
    <row r="21" spans="2:5" ht="15">
      <c r="B21" s="122" t="s">
        <v>216</v>
      </c>
      <c r="D21" s="137" t="s">
        <v>164</v>
      </c>
      <c r="E21" s="140"/>
    </row>
    <row r="22" spans="2:5" ht="15">
      <c r="B22" s="122" t="s">
        <v>217</v>
      </c>
      <c r="D22" s="137" t="s">
        <v>165</v>
      </c>
      <c r="E22" s="140"/>
    </row>
    <row r="23" spans="2:5" ht="15">
      <c r="B23" s="122" t="s">
        <v>218</v>
      </c>
      <c r="D23" s="137" t="s">
        <v>166</v>
      </c>
      <c r="E23" s="140"/>
    </row>
    <row r="24" spans="4:5" ht="15">
      <c r="D24" s="141" t="s">
        <v>266</v>
      </c>
      <c r="E24" s="141" t="s">
        <v>257</v>
      </c>
    </row>
    <row r="25" spans="4:5" ht="15">
      <c r="D25" s="142" t="s">
        <v>219</v>
      </c>
      <c r="E25" s="134" t="s">
        <v>220</v>
      </c>
    </row>
    <row r="26" spans="4:5" ht="15">
      <c r="D26" s="142" t="s">
        <v>221</v>
      </c>
      <c r="E26" s="134" t="s">
        <v>264</v>
      </c>
    </row>
    <row r="27" spans="4:5" ht="15">
      <c r="D27" s="794" t="s">
        <v>222</v>
      </c>
      <c r="E27" s="134" t="s">
        <v>223</v>
      </c>
    </row>
    <row r="28" spans="4:5" ht="15">
      <c r="D28" s="795"/>
      <c r="E28" s="134" t="s">
        <v>224</v>
      </c>
    </row>
    <row r="29" spans="4:5" ht="15">
      <c r="D29" s="795"/>
      <c r="E29" s="134" t="s">
        <v>225</v>
      </c>
    </row>
    <row r="30" spans="4:5" ht="15">
      <c r="D30" s="796"/>
      <c r="E30" s="134" t="s">
        <v>226</v>
      </c>
    </row>
    <row r="31" spans="4:5" ht="15">
      <c r="D31" s="142" t="s">
        <v>227</v>
      </c>
      <c r="E31" s="134" t="s">
        <v>228</v>
      </c>
    </row>
    <row r="32" spans="4:5" ht="15">
      <c r="D32" s="142" t="s">
        <v>229</v>
      </c>
      <c r="E32" s="134" t="s">
        <v>230</v>
      </c>
    </row>
    <row r="33" spans="4:5" ht="15">
      <c r="D33" s="142" t="s">
        <v>231</v>
      </c>
      <c r="E33" s="134" t="s">
        <v>232</v>
      </c>
    </row>
    <row r="34" spans="4:5" ht="15">
      <c r="D34" s="142" t="s">
        <v>258</v>
      </c>
      <c r="E34" s="134" t="s">
        <v>233</v>
      </c>
    </row>
    <row r="35" spans="4:5" ht="15">
      <c r="D35" s="142" t="s">
        <v>234</v>
      </c>
      <c r="E35" s="134" t="s">
        <v>235</v>
      </c>
    </row>
    <row r="36" spans="4:5" ht="15">
      <c r="D36" s="142" t="s">
        <v>236</v>
      </c>
      <c r="E36" s="134" t="s">
        <v>237</v>
      </c>
    </row>
    <row r="37" spans="4:5" ht="15">
      <c r="D37" s="142" t="s">
        <v>238</v>
      </c>
      <c r="E37" s="134" t="s">
        <v>239</v>
      </c>
    </row>
    <row r="38" spans="4:5" ht="15">
      <c r="D38" s="142" t="s">
        <v>240</v>
      </c>
      <c r="E38" s="134" t="s">
        <v>241</v>
      </c>
    </row>
    <row r="39" spans="4:5" ht="15">
      <c r="D39" s="143" t="s">
        <v>259</v>
      </c>
      <c r="E39" s="134" t="s">
        <v>242</v>
      </c>
    </row>
    <row r="40" spans="4:5" ht="15">
      <c r="D40" s="143" t="s">
        <v>243</v>
      </c>
      <c r="E40" s="134" t="s">
        <v>263</v>
      </c>
    </row>
    <row r="41" spans="4:5" ht="15">
      <c r="D41" s="142" t="s">
        <v>260</v>
      </c>
      <c r="E41" s="134" t="s">
        <v>244</v>
      </c>
    </row>
    <row r="42" spans="4:5" ht="15">
      <c r="D42" s="142" t="s">
        <v>245</v>
      </c>
      <c r="E42" s="134" t="s">
        <v>246</v>
      </c>
    </row>
    <row r="43" spans="4:5" ht="15">
      <c r="D43" s="143" t="s">
        <v>253</v>
      </c>
      <c r="E43" s="134" t="s">
        <v>262</v>
      </c>
    </row>
    <row r="44" spans="4:5" ht="15">
      <c r="D44" s="144" t="s">
        <v>254</v>
      </c>
      <c r="E44" s="134" t="s">
        <v>261</v>
      </c>
    </row>
    <row r="45" spans="4:5" ht="15">
      <c r="D45" s="137" t="s">
        <v>247</v>
      </c>
      <c r="E45" s="134" t="s">
        <v>248</v>
      </c>
    </row>
    <row r="46" spans="4:5" ht="15">
      <c r="D46" s="137" t="s">
        <v>249</v>
      </c>
      <c r="E46" s="134" t="s">
        <v>250</v>
      </c>
    </row>
    <row r="47" spans="4:5" ht="15">
      <c r="D47" s="137" t="s">
        <v>251</v>
      </c>
      <c r="E47" s="134" t="s">
        <v>252</v>
      </c>
    </row>
    <row r="48" spans="4:5" ht="15">
      <c r="D48" s="137" t="s">
        <v>255</v>
      </c>
      <c r="E48" s="134" t="s">
        <v>256</v>
      </c>
    </row>
    <row r="49" ht="15">
      <c r="D49" s="141" t="s">
        <v>268</v>
      </c>
    </row>
    <row r="50" ht="15">
      <c r="D50" s="137" t="s">
        <v>274</v>
      </c>
    </row>
    <row r="51" ht="15">
      <c r="D51" s="137" t="s">
        <v>275</v>
      </c>
    </row>
    <row r="52" ht="15">
      <c r="D52" s="141" t="s">
        <v>269</v>
      </c>
    </row>
    <row r="53" ht="15">
      <c r="D53" s="144" t="s">
        <v>270</v>
      </c>
    </row>
    <row r="54" ht="15">
      <c r="D54" s="144" t="s">
        <v>271</v>
      </c>
    </row>
    <row r="55" ht="15">
      <c r="D55" s="144" t="s">
        <v>272</v>
      </c>
    </row>
    <row r="56" ht="15">
      <c r="D56" s="144" t="s">
        <v>273</v>
      </c>
    </row>
  </sheetData>
  <sheetProtection/>
  <mergeCells count="1">
    <mergeCell ref="D27:D30"/>
  </mergeCells>
  <printOptions/>
  <pageMargins left="0.7" right="0.7" top="0.75" bottom="0.75" header="0.3" footer="0.3"/>
  <pageSetup fitToHeight="1" fitToWidth="1" horizontalDpi="600" verticalDpi="600" orientation="landscape" scale="27" r:id="rId1"/>
</worksheet>
</file>

<file path=xl/worksheets/sheet7.xml><?xml version="1.0" encoding="utf-8"?>
<worksheet xmlns="http://schemas.openxmlformats.org/spreadsheetml/2006/main" xmlns:r="http://schemas.openxmlformats.org/officeDocument/2006/relationships">
  <sheetPr>
    <tabColor rgb="FF7030A0"/>
  </sheetPr>
  <dimension ref="A2:AE28"/>
  <sheetViews>
    <sheetView zoomScalePageLayoutView="0" workbookViewId="0" topLeftCell="G7">
      <selection activeCell="AC23" sqref="AC23"/>
    </sheetView>
  </sheetViews>
  <sheetFormatPr defaultColWidth="11.421875" defaultRowHeight="15"/>
  <cols>
    <col min="2" max="2" width="25.28125" style="0" customWidth="1"/>
    <col min="3" max="3" width="29.28125" style="387" bestFit="1" customWidth="1"/>
    <col min="4" max="5" width="19.140625" style="0" customWidth="1"/>
    <col min="6" max="7" width="15.421875" style="0" customWidth="1"/>
    <col min="8" max="10" width="17.421875" style="0" customWidth="1"/>
    <col min="11" max="11" width="15.421875" style="0" customWidth="1"/>
    <col min="12" max="13" width="15.57421875" style="0" customWidth="1"/>
    <col min="14" max="27" width="11.421875" style="0" hidden="1" customWidth="1"/>
    <col min="28" max="28" width="15.57421875" style="0" bestFit="1" customWidth="1"/>
    <col min="29" max="29" width="16.7109375" style="0" bestFit="1" customWidth="1"/>
    <col min="30" max="30" width="16.28125" style="0" customWidth="1"/>
    <col min="31" max="31" width="13.00390625" style="0" bestFit="1" customWidth="1"/>
    <col min="33" max="33" width="14.00390625" style="0" bestFit="1" customWidth="1"/>
  </cols>
  <sheetData>
    <row r="2" spans="2:3" ht="15">
      <c r="B2" t="s">
        <v>750</v>
      </c>
      <c r="C2" s="388">
        <v>44927</v>
      </c>
    </row>
    <row r="4" spans="2:3" ht="15">
      <c r="B4" t="s">
        <v>751</v>
      </c>
      <c r="C4" s="387" t="s">
        <v>752</v>
      </c>
    </row>
    <row r="5" spans="2:6" ht="15">
      <c r="B5" t="s">
        <v>753</v>
      </c>
      <c r="C5" s="387">
        <v>78887973</v>
      </c>
      <c r="D5" s="389">
        <f>+C5/$C$9</f>
        <v>0.2651661426887374</v>
      </c>
      <c r="F5" s="387">
        <v>78887973</v>
      </c>
    </row>
    <row r="6" spans="2:6" ht="15">
      <c r="B6" t="s">
        <v>754</v>
      </c>
      <c r="C6" s="387">
        <v>148248728</v>
      </c>
      <c r="D6" s="389">
        <f>+C6/$C$9</f>
        <v>0.49830844762954957</v>
      </c>
      <c r="F6" s="387">
        <v>135888728</v>
      </c>
    </row>
    <row r="7" spans="2:6" ht="15">
      <c r="B7" t="s">
        <v>755</v>
      </c>
      <c r="C7" s="387">
        <v>49583934</v>
      </c>
      <c r="D7" s="389">
        <f>+C7/$C$9</f>
        <v>0.16666647675321736</v>
      </c>
      <c r="F7" s="387">
        <v>11205600</v>
      </c>
    </row>
    <row r="8" spans="2:6" ht="15">
      <c r="B8" t="s">
        <v>756</v>
      </c>
      <c r="C8" s="387">
        <v>20783308</v>
      </c>
      <c r="D8" s="389">
        <f>+C8/$C$9</f>
        <v>0.06985893292849567</v>
      </c>
      <c r="F8" s="387">
        <v>20760985</v>
      </c>
    </row>
    <row r="9" spans="2:3" ht="15">
      <c r="B9" t="s">
        <v>757</v>
      </c>
      <c r="C9" s="387">
        <v>297503943</v>
      </c>
    </row>
    <row r="11" spans="4:30" s="387" customFormat="1" ht="15">
      <c r="D11" s="798" t="s">
        <v>821</v>
      </c>
      <c r="E11" s="798"/>
      <c r="F11" s="798" t="s">
        <v>822</v>
      </c>
      <c r="G11" s="798"/>
      <c r="H11" s="798" t="s">
        <v>823</v>
      </c>
      <c r="I11" s="798"/>
      <c r="J11" s="798" t="s">
        <v>824</v>
      </c>
      <c r="K11" s="798"/>
      <c r="L11" s="798" t="s">
        <v>825</v>
      </c>
      <c r="M11" s="798"/>
      <c r="N11" s="798" t="s">
        <v>826</v>
      </c>
      <c r="O11" s="798"/>
      <c r="P11" s="798" t="s">
        <v>827</v>
      </c>
      <c r="Q11" s="798"/>
      <c r="R11" s="798" t="s">
        <v>828</v>
      </c>
      <c r="S11" s="798"/>
      <c r="T11" s="798" t="s">
        <v>829</v>
      </c>
      <c r="U11" s="798"/>
      <c r="V11" s="798" t="s">
        <v>830</v>
      </c>
      <c r="W11" s="798"/>
      <c r="X11" s="798" t="s">
        <v>831</v>
      </c>
      <c r="Y11" s="798"/>
      <c r="Z11" s="798" t="s">
        <v>832</v>
      </c>
      <c r="AA11" s="798"/>
      <c r="AB11" s="799" t="s">
        <v>63</v>
      </c>
      <c r="AC11" s="800"/>
      <c r="AD11" s="801"/>
    </row>
    <row r="12" spans="2:30" s="387" customFormat="1" ht="15">
      <c r="B12" s="433"/>
      <c r="C12" s="434" t="s">
        <v>833</v>
      </c>
      <c r="D12" s="434" t="s">
        <v>834</v>
      </c>
      <c r="E12" s="435" t="s">
        <v>381</v>
      </c>
      <c r="F12" s="434" t="s">
        <v>834</v>
      </c>
      <c r="G12" s="435" t="s">
        <v>381</v>
      </c>
      <c r="H12" s="434" t="s">
        <v>834</v>
      </c>
      <c r="I12" s="435" t="s">
        <v>381</v>
      </c>
      <c r="J12" s="434" t="s">
        <v>834</v>
      </c>
      <c r="K12" s="435" t="s">
        <v>381</v>
      </c>
      <c r="L12" s="434" t="s">
        <v>834</v>
      </c>
      <c r="M12" s="435" t="s">
        <v>381</v>
      </c>
      <c r="N12" s="434" t="s">
        <v>834</v>
      </c>
      <c r="O12" s="435" t="s">
        <v>381</v>
      </c>
      <c r="P12" s="434" t="s">
        <v>834</v>
      </c>
      <c r="Q12" s="435" t="s">
        <v>381</v>
      </c>
      <c r="R12" s="434" t="s">
        <v>834</v>
      </c>
      <c r="S12" s="435" t="s">
        <v>381</v>
      </c>
      <c r="T12" s="434" t="s">
        <v>834</v>
      </c>
      <c r="U12" s="435" t="s">
        <v>381</v>
      </c>
      <c r="V12" s="434" t="s">
        <v>834</v>
      </c>
      <c r="W12" s="435" t="s">
        <v>381</v>
      </c>
      <c r="X12" s="434" t="s">
        <v>834</v>
      </c>
      <c r="Y12" s="435" t="s">
        <v>381</v>
      </c>
      <c r="Z12" s="434" t="s">
        <v>834</v>
      </c>
      <c r="AA12" s="435" t="s">
        <v>381</v>
      </c>
      <c r="AB12" s="435" t="s">
        <v>834</v>
      </c>
      <c r="AC12" s="434" t="s">
        <v>833</v>
      </c>
      <c r="AD12" s="435" t="s">
        <v>381</v>
      </c>
    </row>
    <row r="13" spans="1:31" s="387" customFormat="1" ht="15">
      <c r="A13" s="797" t="s">
        <v>835</v>
      </c>
      <c r="B13" s="433" t="s">
        <v>24</v>
      </c>
      <c r="C13" s="433">
        <f>+C5</f>
        <v>78887973</v>
      </c>
      <c r="D13" s="433">
        <v>0</v>
      </c>
      <c r="E13" s="433">
        <v>10197469</v>
      </c>
      <c r="F13" s="433">
        <v>0</v>
      </c>
      <c r="G13" s="433">
        <v>10197468</v>
      </c>
      <c r="H13" s="433">
        <f>0-D13-F13</f>
        <v>0</v>
      </c>
      <c r="I13" s="433">
        <f>30592405-E13-G13</f>
        <v>10197468</v>
      </c>
      <c r="J13" s="433">
        <f>0-D13-F13-H13</f>
        <v>0</v>
      </c>
      <c r="K13" s="433">
        <f>30592405-E13-G13-I13</f>
        <v>0</v>
      </c>
      <c r="L13" s="433">
        <f>9782202-D13-F13-H13-J13</f>
        <v>9782202</v>
      </c>
      <c r="M13" s="433">
        <f>36486058-E13-G13-I13-K13</f>
        <v>5893653</v>
      </c>
      <c r="N13" s="433"/>
      <c r="O13" s="433"/>
      <c r="P13" s="433"/>
      <c r="Q13" s="433"/>
      <c r="R13" s="433"/>
      <c r="S13" s="433"/>
      <c r="T13" s="433"/>
      <c r="U13" s="433"/>
      <c r="V13" s="433"/>
      <c r="W13" s="433"/>
      <c r="X13" s="433"/>
      <c r="Y13" s="433"/>
      <c r="Z13" s="433"/>
      <c r="AA13" s="433"/>
      <c r="AB13" s="433">
        <f>+D13+F13+H13+J13+L13</f>
        <v>9782202</v>
      </c>
      <c r="AC13" s="433">
        <f>+C13-D13-F13-H13-J13-L13</f>
        <v>69105771</v>
      </c>
      <c r="AD13" s="433">
        <f>+E13+G13+I13+K13+M13</f>
        <v>36486058</v>
      </c>
      <c r="AE13" s="387">
        <v>30592405</v>
      </c>
    </row>
    <row r="14" spans="1:31" s="387" customFormat="1" ht="15">
      <c r="A14" s="797"/>
      <c r="B14" s="433" t="s">
        <v>25</v>
      </c>
      <c r="C14" s="433">
        <f>+C6</f>
        <v>148248728</v>
      </c>
      <c r="D14" s="433">
        <v>12360000</v>
      </c>
      <c r="E14" s="433">
        <v>613145</v>
      </c>
      <c r="F14" s="433">
        <v>0</v>
      </c>
      <c r="G14" s="433">
        <v>450994</v>
      </c>
      <c r="H14" s="433">
        <f>12360000-D14-F14</f>
        <v>0</v>
      </c>
      <c r="I14" s="433">
        <f>1698219-E14-G14</f>
        <v>634080</v>
      </c>
      <c r="J14" s="433">
        <f>12360000-D14-F14-H14</f>
        <v>0</v>
      </c>
      <c r="K14" s="433">
        <f>2213447-E14-G14-I14</f>
        <v>515228</v>
      </c>
      <c r="L14" s="433">
        <f>13013334-D14-F14-H14-J14</f>
        <v>653334</v>
      </c>
      <c r="M14" s="433">
        <f>3831685-E14-G14-I14-K14</f>
        <v>1618238</v>
      </c>
      <c r="N14" s="433"/>
      <c r="O14" s="433"/>
      <c r="P14" s="433"/>
      <c r="Q14" s="433"/>
      <c r="R14" s="433"/>
      <c r="S14" s="433"/>
      <c r="T14" s="433"/>
      <c r="U14" s="433"/>
      <c r="V14" s="433"/>
      <c r="W14" s="433"/>
      <c r="X14" s="433"/>
      <c r="Y14" s="433"/>
      <c r="Z14" s="433"/>
      <c r="AA14" s="433"/>
      <c r="AB14" s="433">
        <f>+D14+F14+H14+J14+L14</f>
        <v>13013334</v>
      </c>
      <c r="AC14" s="433">
        <f>+C14-D14-F14-H14-J14-L14</f>
        <v>135235394</v>
      </c>
      <c r="AD14" s="433">
        <f>+E14+G14+I14+K14+M14</f>
        <v>3831685</v>
      </c>
      <c r="AE14" s="387">
        <v>1698219</v>
      </c>
    </row>
    <row r="15" spans="1:31" s="387" customFormat="1" ht="15">
      <c r="A15" s="797"/>
      <c r="B15" s="433" t="s">
        <v>26</v>
      </c>
      <c r="C15" s="433">
        <f>+C7</f>
        <v>49583934</v>
      </c>
      <c r="D15" s="433">
        <v>25434667</v>
      </c>
      <c r="E15" s="433">
        <v>8240000</v>
      </c>
      <c r="F15" s="433">
        <v>12943667</v>
      </c>
      <c r="G15" s="433">
        <v>0</v>
      </c>
      <c r="H15" s="433">
        <f>38378334-D15-F15</f>
        <v>0</v>
      </c>
      <c r="I15" s="433">
        <f>8240000-E15-G15</f>
        <v>0</v>
      </c>
      <c r="J15" s="433">
        <f>38378334-D15-F15-H15</f>
        <v>0</v>
      </c>
      <c r="K15" s="433">
        <f>8240000-E15-G15-I15</f>
        <v>0</v>
      </c>
      <c r="L15" s="433">
        <f>38378334-D15-F15-H15-J15</f>
        <v>0</v>
      </c>
      <c r="M15" s="433">
        <f>8240000-E15-G15-I15-K15</f>
        <v>0</v>
      </c>
      <c r="N15" s="433"/>
      <c r="O15" s="433"/>
      <c r="P15" s="433"/>
      <c r="Q15" s="433"/>
      <c r="R15" s="433"/>
      <c r="S15" s="433"/>
      <c r="T15" s="433"/>
      <c r="U15" s="433"/>
      <c r="V15" s="433"/>
      <c r="W15" s="433"/>
      <c r="X15" s="433"/>
      <c r="Y15" s="433"/>
      <c r="Z15" s="433"/>
      <c r="AA15" s="433"/>
      <c r="AB15" s="433">
        <f>+D15+F15+H15+J15+L15</f>
        <v>38378334</v>
      </c>
      <c r="AC15" s="433">
        <f>+C15-D15-F15-H15-J15-L15</f>
        <v>11205600</v>
      </c>
      <c r="AD15" s="433">
        <f>+E15+G15+I15+K15+M15</f>
        <v>8240000</v>
      </c>
      <c r="AE15" s="387">
        <v>8240000</v>
      </c>
    </row>
    <row r="16" spans="1:31" s="387" customFormat="1" ht="15">
      <c r="A16" s="797"/>
      <c r="B16" s="433" t="s">
        <v>27</v>
      </c>
      <c r="C16" s="433">
        <f>+C8</f>
        <v>20783308</v>
      </c>
      <c r="D16" s="433">
        <v>0</v>
      </c>
      <c r="E16" s="433">
        <v>10423312</v>
      </c>
      <c r="F16" s="433">
        <v>22323</v>
      </c>
      <c r="G16" s="433">
        <v>0</v>
      </c>
      <c r="H16" s="433">
        <f>22323-D16-F16</f>
        <v>0</v>
      </c>
      <c r="I16" s="433">
        <f>10423312-E16-G16</f>
        <v>0</v>
      </c>
      <c r="J16" s="433">
        <f>22323-D16-F16-H16</f>
        <v>0</v>
      </c>
      <c r="K16" s="433">
        <f>10423312-E16-G16-I16</f>
        <v>0</v>
      </c>
      <c r="L16" s="433">
        <f>22323-D16-F16-H16-J16</f>
        <v>0</v>
      </c>
      <c r="M16" s="433">
        <f>16912312-E16-G16-I16-K16</f>
        <v>6489000</v>
      </c>
      <c r="N16" s="433"/>
      <c r="O16" s="433"/>
      <c r="P16" s="433"/>
      <c r="Q16" s="433"/>
      <c r="R16" s="433"/>
      <c r="S16" s="433"/>
      <c r="T16" s="433"/>
      <c r="U16" s="433"/>
      <c r="V16" s="433"/>
      <c r="W16" s="433"/>
      <c r="X16" s="433"/>
      <c r="Y16" s="433"/>
      <c r="Z16" s="433"/>
      <c r="AA16" s="433"/>
      <c r="AB16" s="433">
        <f>+D16+F16+H16+J16+L16</f>
        <v>22323</v>
      </c>
      <c r="AC16" s="433">
        <f>+C16-D16-F16-H16-J16-L16</f>
        <v>20760985</v>
      </c>
      <c r="AD16" s="433">
        <f>+E16+G16+I16+K16+M16</f>
        <v>16912312</v>
      </c>
      <c r="AE16" s="387">
        <v>10423312</v>
      </c>
    </row>
    <row r="17" spans="1:30" s="387" customFormat="1" ht="15">
      <c r="A17" s="797"/>
      <c r="B17" s="434" t="s">
        <v>8</v>
      </c>
      <c r="C17" s="434">
        <f aca="true" t="shared" si="0" ref="C17:M17">SUM(C13:C16)</f>
        <v>297503943</v>
      </c>
      <c r="D17" s="434">
        <f t="shared" si="0"/>
        <v>37794667</v>
      </c>
      <c r="E17" s="434">
        <f t="shared" si="0"/>
        <v>29473926</v>
      </c>
      <c r="F17" s="434">
        <f t="shared" si="0"/>
        <v>12965990</v>
      </c>
      <c r="G17" s="434">
        <f t="shared" si="0"/>
        <v>10648462</v>
      </c>
      <c r="H17" s="434">
        <f t="shared" si="0"/>
        <v>0</v>
      </c>
      <c r="I17" s="434">
        <f t="shared" si="0"/>
        <v>10831548</v>
      </c>
      <c r="J17" s="434">
        <f t="shared" si="0"/>
        <v>0</v>
      </c>
      <c r="K17" s="434">
        <f t="shared" si="0"/>
        <v>515228</v>
      </c>
      <c r="L17" s="434">
        <f t="shared" si="0"/>
        <v>10435536</v>
      </c>
      <c r="M17" s="434">
        <f t="shared" si="0"/>
        <v>14000891</v>
      </c>
      <c r="N17" s="433"/>
      <c r="O17" s="434"/>
      <c r="P17" s="433"/>
      <c r="Q17" s="434"/>
      <c r="R17" s="433"/>
      <c r="S17" s="434"/>
      <c r="T17" s="433"/>
      <c r="U17" s="434"/>
      <c r="V17" s="433"/>
      <c r="W17" s="434"/>
      <c r="X17" s="433"/>
      <c r="Y17" s="434"/>
      <c r="Z17" s="433"/>
      <c r="AA17" s="434"/>
      <c r="AB17" s="434">
        <f>SUM(AB13:AB16)</f>
        <v>61196193</v>
      </c>
      <c r="AC17" s="434">
        <f>SUM(AC13:AC16)</f>
        <v>236307750</v>
      </c>
      <c r="AD17" s="434">
        <f>SUM(AD13:AD16)</f>
        <v>65470055</v>
      </c>
    </row>
    <row r="18" spans="3:31" ht="15">
      <c r="C18" s="440">
        <v>297503943</v>
      </c>
      <c r="AB18" s="486">
        <v>61196193</v>
      </c>
      <c r="AC18" s="487">
        <v>236307750</v>
      </c>
      <c r="AD18" s="441">
        <v>65470055</v>
      </c>
      <c r="AE18" s="454">
        <f>+AD18/AC18</f>
        <v>0.2770542015655432</v>
      </c>
    </row>
    <row r="19" spans="28:30" ht="15">
      <c r="AB19" s="448">
        <f>+AB17-AB18</f>
        <v>0</v>
      </c>
      <c r="AC19" s="448">
        <f>+AC17-AC18</f>
        <v>0</v>
      </c>
      <c r="AD19" s="448">
        <f>+AD17-AD18</f>
        <v>0</v>
      </c>
    </row>
    <row r="20" spans="2:3" ht="15">
      <c r="B20" t="s">
        <v>24</v>
      </c>
      <c r="C20" s="387">
        <f>+'Meta 1'!O24</f>
        <v>69105771</v>
      </c>
    </row>
    <row r="21" spans="2:29" ht="15">
      <c r="B21" t="s">
        <v>25</v>
      </c>
      <c r="C21" s="387">
        <f>+'Metas 2'!O24</f>
        <v>135235394</v>
      </c>
      <c r="AC21" s="456"/>
    </row>
    <row r="22" spans="2:29" ht="15">
      <c r="B22" t="s">
        <v>26</v>
      </c>
      <c r="C22" s="387">
        <f>+'Meta 3'!O24</f>
        <v>11205600</v>
      </c>
      <c r="AC22" s="456"/>
    </row>
    <row r="23" spans="2:29" ht="15">
      <c r="B23" t="s">
        <v>27</v>
      </c>
      <c r="C23" s="387">
        <f>+'Meta 4'!O24</f>
        <v>20760985</v>
      </c>
      <c r="AC23" s="456"/>
    </row>
    <row r="24" spans="2:29" ht="15">
      <c r="B24" t="s">
        <v>8</v>
      </c>
      <c r="AC24" s="456"/>
    </row>
    <row r="25" ht="15">
      <c r="C25" s="387">
        <f>+C13-C20</f>
        <v>9782202</v>
      </c>
    </row>
    <row r="26" ht="15">
      <c r="C26" s="456">
        <f>+C14-C21</f>
        <v>13013334</v>
      </c>
    </row>
    <row r="27" ht="15">
      <c r="C27" s="456">
        <f>+C15-C22</f>
        <v>38378334</v>
      </c>
    </row>
    <row r="28" ht="15">
      <c r="C28" s="456">
        <f>+C16-C23</f>
        <v>22323</v>
      </c>
    </row>
  </sheetData>
  <sheetProtection/>
  <mergeCells count="14">
    <mergeCell ref="Z11:AA11"/>
    <mergeCell ref="D11:E11"/>
    <mergeCell ref="F11:G11"/>
    <mergeCell ref="AB11:AD11"/>
    <mergeCell ref="H11:I11"/>
    <mergeCell ref="J11:K11"/>
    <mergeCell ref="L11:M11"/>
    <mergeCell ref="N11:O11"/>
    <mergeCell ref="A13:A17"/>
    <mergeCell ref="P11:Q11"/>
    <mergeCell ref="R11:S11"/>
    <mergeCell ref="T11:U11"/>
    <mergeCell ref="V11:W11"/>
    <mergeCell ref="X11:Y1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7030A0"/>
  </sheetPr>
  <dimension ref="A3:AG31"/>
  <sheetViews>
    <sheetView zoomScalePageLayoutView="0" workbookViewId="0" topLeftCell="A12">
      <selection activeCell="AD18" sqref="AD18"/>
    </sheetView>
  </sheetViews>
  <sheetFormatPr defaultColWidth="11.421875" defaultRowHeight="15"/>
  <cols>
    <col min="1" max="1" width="14.8515625" style="0" customWidth="1"/>
    <col min="2" max="2" width="25.28125" style="0" customWidth="1"/>
    <col min="3" max="3" width="18.8515625" style="387" customWidth="1"/>
    <col min="4" max="4" width="19.28125" style="0" customWidth="1"/>
    <col min="5" max="5" width="16.28125" style="0" customWidth="1"/>
    <col min="6" max="6" width="16.57421875" style="0" bestFit="1" customWidth="1"/>
    <col min="7" max="7" width="14.00390625" style="0" bestFit="1" customWidth="1"/>
    <col min="8" max="8" width="16.57421875" style="0" bestFit="1" customWidth="1"/>
    <col min="9" max="9" width="16.421875" style="0" customWidth="1"/>
    <col min="10" max="10" width="16.57421875" style="0" bestFit="1" customWidth="1"/>
    <col min="11" max="11" width="15.8515625" style="0" customWidth="1"/>
    <col min="12" max="12" width="16.7109375" style="0" customWidth="1"/>
    <col min="13" max="13" width="19.421875" style="0" customWidth="1"/>
    <col min="14" max="27" width="11.421875" style="0" hidden="1" customWidth="1"/>
    <col min="28" max="28" width="18.28125" style="0" bestFit="1" customWidth="1"/>
    <col min="29" max="29" width="16.7109375" style="0" bestFit="1" customWidth="1"/>
    <col min="30" max="30" width="15.28125" style="0" customWidth="1"/>
    <col min="31" max="31" width="15.57421875" style="0" bestFit="1" customWidth="1"/>
    <col min="33" max="33" width="15.57421875" style="0" bestFit="1" customWidth="1"/>
    <col min="34" max="34" width="14.00390625" style="0" bestFit="1" customWidth="1"/>
  </cols>
  <sheetData>
    <row r="3" ht="15">
      <c r="B3" t="s">
        <v>759</v>
      </c>
    </row>
    <row r="5" spans="2:6" ht="15">
      <c r="B5" t="s">
        <v>751</v>
      </c>
      <c r="C5" s="387" t="s">
        <v>758</v>
      </c>
      <c r="E5" t="s">
        <v>837</v>
      </c>
      <c r="F5" t="s">
        <v>838</v>
      </c>
    </row>
    <row r="6" spans="2:6" ht="15">
      <c r="B6" t="s">
        <v>753</v>
      </c>
      <c r="C6" s="387">
        <v>2430523029</v>
      </c>
      <c r="D6" s="389">
        <f>+C6/$C$10</f>
        <v>0.20969674359270574</v>
      </c>
      <c r="E6" s="436">
        <f>+'Meta 1'!AC22</f>
        <v>2430523029</v>
      </c>
      <c r="F6" s="437">
        <f>+C6-E6</f>
        <v>0</v>
      </c>
    </row>
    <row r="7" spans="2:6" ht="15">
      <c r="B7" t="s">
        <v>754</v>
      </c>
      <c r="C7" s="387">
        <v>6698541216</v>
      </c>
      <c r="D7" s="389">
        <f>+C7/$C$10</f>
        <v>0.5779259291341293</v>
      </c>
      <c r="E7" s="436">
        <f>+'Metas 2'!AC22</f>
        <v>6698541216</v>
      </c>
      <c r="F7" s="437">
        <f>+C7-E7</f>
        <v>0</v>
      </c>
    </row>
    <row r="8" spans="2:6" ht="15">
      <c r="B8" t="s">
        <v>755</v>
      </c>
      <c r="C8" s="387">
        <v>1523808689</v>
      </c>
      <c r="D8" s="389">
        <f>+C8/$C$10</f>
        <v>0.1314687069939176</v>
      </c>
      <c r="E8" s="436">
        <f>+'Meta 3'!AC22</f>
        <v>1523808689</v>
      </c>
      <c r="F8" s="437">
        <f>+C8-E8</f>
        <v>0</v>
      </c>
    </row>
    <row r="9" spans="2:6" ht="15">
      <c r="B9" t="s">
        <v>756</v>
      </c>
      <c r="C9" s="387">
        <v>937784066</v>
      </c>
      <c r="D9" s="389">
        <f>+C9/$C$10</f>
        <v>0.08090862027924733</v>
      </c>
      <c r="E9" s="436">
        <f>+'Meta 4'!AC22</f>
        <v>937784066</v>
      </c>
      <c r="F9" s="437">
        <f>+C9-E9</f>
        <v>0</v>
      </c>
    </row>
    <row r="10" spans="2:5" ht="15">
      <c r="B10" t="s">
        <v>757</v>
      </c>
      <c r="C10" s="387">
        <v>11590657000</v>
      </c>
      <c r="E10" s="437">
        <f>SUM(E6:E9)</f>
        <v>11590657000</v>
      </c>
    </row>
    <row r="13" spans="4:29" s="387" customFormat="1" ht="15">
      <c r="D13" s="798" t="s">
        <v>821</v>
      </c>
      <c r="E13" s="798"/>
      <c r="F13" s="798" t="s">
        <v>822</v>
      </c>
      <c r="G13" s="798"/>
      <c r="H13" s="798" t="s">
        <v>823</v>
      </c>
      <c r="I13" s="798"/>
      <c r="J13" s="798" t="s">
        <v>824</v>
      </c>
      <c r="K13" s="798"/>
      <c r="L13" s="798" t="s">
        <v>825</v>
      </c>
      <c r="M13" s="798"/>
      <c r="N13" s="798" t="s">
        <v>826</v>
      </c>
      <c r="O13" s="798"/>
      <c r="P13" s="798" t="s">
        <v>827</v>
      </c>
      <c r="Q13" s="798"/>
      <c r="R13" s="798" t="s">
        <v>828</v>
      </c>
      <c r="S13" s="798"/>
      <c r="T13" s="798" t="s">
        <v>829</v>
      </c>
      <c r="U13" s="798"/>
      <c r="V13" s="798" t="s">
        <v>830</v>
      </c>
      <c r="W13" s="798"/>
      <c r="X13" s="798" t="s">
        <v>831</v>
      </c>
      <c r="Y13" s="798"/>
      <c r="Z13" s="798" t="s">
        <v>832</v>
      </c>
      <c r="AA13" s="798"/>
      <c r="AB13" s="798" t="s">
        <v>63</v>
      </c>
      <c r="AC13" s="798"/>
    </row>
    <row r="14" spans="2:29" s="387" customFormat="1" ht="15">
      <c r="B14" s="433"/>
      <c r="C14" s="434" t="s">
        <v>836</v>
      </c>
      <c r="D14" s="434" t="s">
        <v>379</v>
      </c>
      <c r="E14" s="435" t="s">
        <v>381</v>
      </c>
      <c r="F14" s="434" t="s">
        <v>379</v>
      </c>
      <c r="G14" s="435" t="s">
        <v>381</v>
      </c>
      <c r="H14" s="434" t="s">
        <v>379</v>
      </c>
      <c r="I14" s="435" t="s">
        <v>381</v>
      </c>
      <c r="J14" s="434" t="s">
        <v>379</v>
      </c>
      <c r="K14" s="435" t="s">
        <v>381</v>
      </c>
      <c r="L14" s="434" t="s">
        <v>379</v>
      </c>
      <c r="M14" s="435" t="s">
        <v>381</v>
      </c>
      <c r="N14" s="434" t="s">
        <v>379</v>
      </c>
      <c r="O14" s="435" t="s">
        <v>381</v>
      </c>
      <c r="P14" s="434" t="s">
        <v>379</v>
      </c>
      <c r="Q14" s="435" t="s">
        <v>381</v>
      </c>
      <c r="R14" s="434" t="s">
        <v>379</v>
      </c>
      <c r="S14" s="435" t="s">
        <v>381</v>
      </c>
      <c r="T14" s="434" t="s">
        <v>379</v>
      </c>
      <c r="U14" s="435" t="s">
        <v>381</v>
      </c>
      <c r="V14" s="434" t="s">
        <v>379</v>
      </c>
      <c r="W14" s="435" t="s">
        <v>381</v>
      </c>
      <c r="X14" s="434" t="s">
        <v>379</v>
      </c>
      <c r="Y14" s="435" t="s">
        <v>381</v>
      </c>
      <c r="Z14" s="434" t="s">
        <v>379</v>
      </c>
      <c r="AA14" s="435" t="s">
        <v>381</v>
      </c>
      <c r="AB14" s="434" t="s">
        <v>379</v>
      </c>
      <c r="AC14" s="435" t="s">
        <v>381</v>
      </c>
    </row>
    <row r="15" spans="1:33" s="387" customFormat="1" ht="15">
      <c r="A15" s="797" t="s">
        <v>835</v>
      </c>
      <c r="B15" s="433" t="s">
        <v>24</v>
      </c>
      <c r="C15" s="433">
        <f>+C6</f>
        <v>2430523029</v>
      </c>
      <c r="D15" s="433">
        <v>525838496</v>
      </c>
      <c r="E15" s="433">
        <v>0</v>
      </c>
      <c r="F15" s="433">
        <v>142212061</v>
      </c>
      <c r="G15" s="433">
        <v>12534268</v>
      </c>
      <c r="H15" s="433">
        <f>649450759-D15-F15</f>
        <v>-18599798</v>
      </c>
      <c r="I15" s="433">
        <f>59840731-E15-G15</f>
        <v>47306463</v>
      </c>
      <c r="J15" s="433">
        <f>930184092-D15-F15-H15</f>
        <v>280733333</v>
      </c>
      <c r="K15" s="433">
        <f>114813861-E15-G15-I15</f>
        <v>54973130</v>
      </c>
      <c r="L15" s="433">
        <f>1739755706-D15-F15-H15-J15</f>
        <v>809571614</v>
      </c>
      <c r="M15" s="433">
        <f>482499236-E15-G15-I15-K15</f>
        <v>367685375</v>
      </c>
      <c r="N15" s="433"/>
      <c r="O15" s="433"/>
      <c r="P15" s="433"/>
      <c r="Q15" s="433"/>
      <c r="R15" s="433"/>
      <c r="S15" s="433"/>
      <c r="T15" s="433"/>
      <c r="U15" s="433"/>
      <c r="V15" s="433"/>
      <c r="W15" s="433"/>
      <c r="X15" s="433"/>
      <c r="Y15" s="433"/>
      <c r="Z15" s="433"/>
      <c r="AA15" s="433"/>
      <c r="AB15" s="433">
        <f aca="true" t="shared" si="0" ref="AB15:AC18">+D15+F15+H15+J15+L15</f>
        <v>1739755706</v>
      </c>
      <c r="AC15" s="433">
        <f t="shared" si="0"/>
        <v>482499236</v>
      </c>
      <c r="AD15" s="387">
        <v>482499236</v>
      </c>
      <c r="AE15" s="451">
        <f>+AC15/AB15</f>
        <v>0.2773373493393215</v>
      </c>
      <c r="AG15" s="387">
        <v>649450759</v>
      </c>
    </row>
    <row r="16" spans="1:33" s="387" customFormat="1" ht="15">
      <c r="A16" s="797"/>
      <c r="B16" s="433" t="s">
        <v>25</v>
      </c>
      <c r="C16" s="433">
        <f>+C7</f>
        <v>6698541216</v>
      </c>
      <c r="D16" s="433">
        <v>6153982761</v>
      </c>
      <c r="E16" s="433">
        <v>7763070</v>
      </c>
      <c r="F16" s="433">
        <v>187249867</v>
      </c>
      <c r="G16" s="433">
        <v>354001805</v>
      </c>
      <c r="H16" s="433">
        <f>6353623948-D16-F16</f>
        <v>12391320</v>
      </c>
      <c r="I16" s="433">
        <f>887313432-E16-G16</f>
        <v>525548557</v>
      </c>
      <c r="J16" s="433">
        <f>6430070848-D16-F16-H16</f>
        <v>76446900</v>
      </c>
      <c r="K16" s="433">
        <f>1434537815-E16-G16-I16</f>
        <v>547224383</v>
      </c>
      <c r="L16" s="433">
        <f>6410965201-D16-F16-H16-J16</f>
        <v>-19105647</v>
      </c>
      <c r="M16" s="433">
        <f>1992466214-E16-G16-I16-K16</f>
        <v>557928399</v>
      </c>
      <c r="N16" s="433"/>
      <c r="O16" s="433"/>
      <c r="P16" s="433"/>
      <c r="Q16" s="433"/>
      <c r="R16" s="433"/>
      <c r="S16" s="433"/>
      <c r="T16" s="433"/>
      <c r="U16" s="433"/>
      <c r="V16" s="433"/>
      <c r="W16" s="433"/>
      <c r="X16" s="433"/>
      <c r="Y16" s="433"/>
      <c r="Z16" s="433"/>
      <c r="AA16" s="433"/>
      <c r="AB16" s="433">
        <f t="shared" si="0"/>
        <v>6410965201</v>
      </c>
      <c r="AC16" s="433">
        <f t="shared" si="0"/>
        <v>1992466214</v>
      </c>
      <c r="AD16" s="387">
        <v>1992466214</v>
      </c>
      <c r="AE16" s="451">
        <f>+AC16/AB16</f>
        <v>0.31079036487192435</v>
      </c>
      <c r="AG16" s="436">
        <v>6353623948</v>
      </c>
    </row>
    <row r="17" spans="1:33" s="387" customFormat="1" ht="15">
      <c r="A17" s="797"/>
      <c r="B17" s="433" t="s">
        <v>26</v>
      </c>
      <c r="C17" s="433">
        <f>+C8</f>
        <v>1523808689</v>
      </c>
      <c r="D17" s="433">
        <v>1112475156</v>
      </c>
      <c r="E17" s="433">
        <v>0</v>
      </c>
      <c r="F17" s="433">
        <v>308525999</v>
      </c>
      <c r="G17" s="433">
        <v>45917998</v>
      </c>
      <c r="H17" s="433">
        <f>1500080199-D17-F17</f>
        <v>79079044</v>
      </c>
      <c r="I17" s="433">
        <f>155918395-E17-G17</f>
        <v>110000397</v>
      </c>
      <c r="J17" s="433">
        <f>1465602433-D17-F17-H17</f>
        <v>-34477766</v>
      </c>
      <c r="K17" s="433">
        <f>280178392-E17-G17-I17</f>
        <v>124259997</v>
      </c>
      <c r="L17" s="433">
        <f>1445311434-D17-F17-H17-J17</f>
        <v>-20290999</v>
      </c>
      <c r="M17" s="433">
        <f>410481056-E17-G17-I17-K17</f>
        <v>130302664</v>
      </c>
      <c r="N17" s="433"/>
      <c r="O17" s="433"/>
      <c r="P17" s="433"/>
      <c r="Q17" s="433"/>
      <c r="R17" s="433"/>
      <c r="S17" s="433"/>
      <c r="T17" s="433"/>
      <c r="U17" s="433"/>
      <c r="V17" s="433"/>
      <c r="W17" s="433"/>
      <c r="X17" s="433"/>
      <c r="Y17" s="433"/>
      <c r="Z17" s="433"/>
      <c r="AA17" s="433"/>
      <c r="AB17" s="433">
        <f t="shared" si="0"/>
        <v>1445311434</v>
      </c>
      <c r="AC17" s="433">
        <f t="shared" si="0"/>
        <v>410481056</v>
      </c>
      <c r="AD17" s="387">
        <v>410481056</v>
      </c>
      <c r="AE17" s="451">
        <f>+AC17/AB17</f>
        <v>0.2840087238941749</v>
      </c>
      <c r="AG17" s="436">
        <v>1500080199</v>
      </c>
    </row>
    <row r="18" spans="1:33" s="387" customFormat="1" ht="15">
      <c r="A18" s="797"/>
      <c r="B18" s="433" t="s">
        <v>27</v>
      </c>
      <c r="C18" s="433">
        <f>+C9</f>
        <v>937784066</v>
      </c>
      <c r="D18" s="433">
        <v>582044581</v>
      </c>
      <c r="E18" s="433">
        <v>0</v>
      </c>
      <c r="F18" s="433">
        <v>67850000</v>
      </c>
      <c r="G18" s="433">
        <v>24978180</v>
      </c>
      <c r="H18" s="433">
        <f>715793783-D18-F18</f>
        <v>65899202</v>
      </c>
      <c r="I18" s="433">
        <f>85150492-E18-G18</f>
        <v>60172312</v>
      </c>
      <c r="J18" s="433">
        <f>711713783-D18-F18-H18</f>
        <v>-4080000</v>
      </c>
      <c r="K18" s="433">
        <f>150902804-E18-G18-I18</f>
        <v>65752312</v>
      </c>
      <c r="L18" s="433">
        <f>696027116-D18-F18-H18-J18</f>
        <v>-15686667</v>
      </c>
      <c r="M18" s="433">
        <f>221535116-E18-G18-I18-K18</f>
        <v>70632312</v>
      </c>
      <c r="N18" s="433"/>
      <c r="O18" s="433"/>
      <c r="P18" s="433"/>
      <c r="Q18" s="433"/>
      <c r="R18" s="433"/>
      <c r="S18" s="433"/>
      <c r="T18" s="433"/>
      <c r="U18" s="433"/>
      <c r="V18" s="433"/>
      <c r="W18" s="433"/>
      <c r="X18" s="433"/>
      <c r="Y18" s="433"/>
      <c r="Z18" s="433"/>
      <c r="AA18" s="433"/>
      <c r="AB18" s="433">
        <f t="shared" si="0"/>
        <v>696027116</v>
      </c>
      <c r="AC18" s="433">
        <f t="shared" si="0"/>
        <v>221535116</v>
      </c>
      <c r="AD18" s="387">
        <v>221535116</v>
      </c>
      <c r="AE18" s="451">
        <f>+AC18/AB18</f>
        <v>0.31828518014232077</v>
      </c>
      <c r="AG18" s="436">
        <v>715793783</v>
      </c>
    </row>
    <row r="19" spans="1:33" s="387" customFormat="1" ht="15">
      <c r="A19" s="797"/>
      <c r="B19" s="433"/>
      <c r="C19" s="434">
        <f>SUM(C15:C18)</f>
        <v>11590657000</v>
      </c>
      <c r="D19" s="434">
        <f>SUM(D15:D18)</f>
        <v>8374340994</v>
      </c>
      <c r="E19" s="434">
        <f>SUM(E15:E18)</f>
        <v>7763070</v>
      </c>
      <c r="F19" s="434">
        <f>SUM(F15:F18)</f>
        <v>705837927</v>
      </c>
      <c r="G19" s="434">
        <f>SUM(G15:G18)</f>
        <v>437432251</v>
      </c>
      <c r="H19" s="434">
        <f aca="true" t="shared" si="1" ref="H19:AA19">SUM(H15:H18)</f>
        <v>138769768</v>
      </c>
      <c r="I19" s="434">
        <f t="shared" si="1"/>
        <v>743027729</v>
      </c>
      <c r="J19" s="434">
        <f>SUM(J15:J18)</f>
        <v>318622467</v>
      </c>
      <c r="K19" s="434">
        <f t="shared" si="1"/>
        <v>792209822</v>
      </c>
      <c r="L19" s="434">
        <f t="shared" si="1"/>
        <v>754488301</v>
      </c>
      <c r="M19" s="434">
        <f t="shared" si="1"/>
        <v>1126548750</v>
      </c>
      <c r="N19" s="434">
        <f t="shared" si="1"/>
        <v>0</v>
      </c>
      <c r="O19" s="434">
        <f t="shared" si="1"/>
        <v>0</v>
      </c>
      <c r="P19" s="434">
        <f t="shared" si="1"/>
        <v>0</v>
      </c>
      <c r="Q19" s="434">
        <f t="shared" si="1"/>
        <v>0</v>
      </c>
      <c r="R19" s="434">
        <f t="shared" si="1"/>
        <v>0</v>
      </c>
      <c r="S19" s="434">
        <f t="shared" si="1"/>
        <v>0</v>
      </c>
      <c r="T19" s="434">
        <f t="shared" si="1"/>
        <v>0</v>
      </c>
      <c r="U19" s="434">
        <f t="shared" si="1"/>
        <v>0</v>
      </c>
      <c r="V19" s="434">
        <f t="shared" si="1"/>
        <v>0</v>
      </c>
      <c r="W19" s="434">
        <f t="shared" si="1"/>
        <v>0</v>
      </c>
      <c r="X19" s="434">
        <f t="shared" si="1"/>
        <v>0</v>
      </c>
      <c r="Y19" s="434">
        <f t="shared" si="1"/>
        <v>0</v>
      </c>
      <c r="Z19" s="434">
        <f t="shared" si="1"/>
        <v>0</v>
      </c>
      <c r="AA19" s="434">
        <f t="shared" si="1"/>
        <v>0</v>
      </c>
      <c r="AB19" s="434">
        <f>SUM(AB15:AB18)</f>
        <v>10292059457</v>
      </c>
      <c r="AC19" s="434">
        <f>SUM(AC15:AC18)</f>
        <v>3106981622</v>
      </c>
      <c r="AG19" s="436"/>
    </row>
    <row r="20" spans="28:30" ht="15">
      <c r="AB20" s="441">
        <v>10292059457</v>
      </c>
      <c r="AC20" s="441">
        <v>3106981622</v>
      </c>
      <c r="AD20" s="442">
        <f>+AC20/AB20</f>
        <v>0.30188142956042</v>
      </c>
    </row>
    <row r="22" ht="15">
      <c r="AD22" s="452" t="s">
        <v>841</v>
      </c>
    </row>
    <row r="26" spans="3:6" ht="15">
      <c r="C26">
        <v>2020</v>
      </c>
      <c r="D26">
        <v>2021</v>
      </c>
      <c r="E26">
        <v>2022</v>
      </c>
      <c r="F26">
        <v>2023</v>
      </c>
    </row>
    <row r="27" spans="2:6" ht="15">
      <c r="B27" s="443" t="s">
        <v>837</v>
      </c>
      <c r="C27" s="444">
        <v>0.1</v>
      </c>
      <c r="D27" s="444">
        <v>0.35</v>
      </c>
      <c r="E27" s="444">
        <v>0.6</v>
      </c>
      <c r="F27" s="444">
        <v>0.85</v>
      </c>
    </row>
    <row r="28" spans="3:6" ht="15">
      <c r="C28" s="445">
        <v>0.1</v>
      </c>
      <c r="D28" s="445">
        <v>0.35</v>
      </c>
      <c r="E28" s="445">
        <v>0.6</v>
      </c>
      <c r="F28" s="445">
        <v>0.85</v>
      </c>
    </row>
    <row r="29" spans="2:6" ht="15">
      <c r="B29" s="446" t="s">
        <v>839</v>
      </c>
      <c r="C29" s="447">
        <f>+C28</f>
        <v>0.1</v>
      </c>
      <c r="D29" s="448">
        <f>+D28-C28</f>
        <v>0.24999999999999997</v>
      </c>
      <c r="E29" s="448">
        <f>+E28-D28</f>
        <v>0.25</v>
      </c>
      <c r="F29" s="448">
        <f>+F28-E28</f>
        <v>0.25</v>
      </c>
    </row>
    <row r="30" spans="2:7" ht="15">
      <c r="B30" s="443"/>
      <c r="C30" s="443"/>
      <c r="D30" s="443"/>
      <c r="F30" s="449">
        <f>+'Meta 4'!P35</f>
        <v>0.6874999999999999</v>
      </c>
      <c r="G30" t="s">
        <v>840</v>
      </c>
    </row>
    <row r="31" spans="2:7" ht="15">
      <c r="B31" s="443"/>
      <c r="C31" s="443"/>
      <c r="D31" s="443"/>
      <c r="F31" s="450">
        <f>+F30-E27</f>
        <v>0.08749999999999991</v>
      </c>
      <c r="G31" t="s">
        <v>839</v>
      </c>
    </row>
  </sheetData>
  <sheetProtection/>
  <mergeCells count="14">
    <mergeCell ref="H13:I13"/>
    <mergeCell ref="J13:K13"/>
    <mergeCell ref="L13:M13"/>
    <mergeCell ref="N13:O13"/>
    <mergeCell ref="AB13:AC13"/>
    <mergeCell ref="A15:A19"/>
    <mergeCell ref="P13:Q13"/>
    <mergeCell ref="R13:S13"/>
    <mergeCell ref="T13:U13"/>
    <mergeCell ref="V13:W13"/>
    <mergeCell ref="X13:Y13"/>
    <mergeCell ref="Z13:AA13"/>
    <mergeCell ref="D13:E13"/>
    <mergeCell ref="F13:G1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AO43"/>
  <sheetViews>
    <sheetView showGridLines="0" zoomScale="85" zoomScaleNormal="85" workbookViewId="0" topLeftCell="A1">
      <selection activeCell="A1" sqref="A1:AD43"/>
    </sheetView>
  </sheetViews>
  <sheetFormatPr defaultColWidth="10.8515625" defaultRowHeight="15"/>
  <cols>
    <col min="1" max="1" width="38.421875" style="246" customWidth="1"/>
    <col min="2" max="2" width="21.00390625" style="246" customWidth="1"/>
    <col min="3" max="14" width="20.7109375" style="246" customWidth="1"/>
    <col min="15" max="15" width="16.14062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thickBot="1">
      <c r="A1" s="810"/>
      <c r="B1" s="813" t="s">
        <v>16</v>
      </c>
      <c r="C1" s="814"/>
      <c r="D1" s="814"/>
      <c r="E1" s="814"/>
      <c r="F1" s="814"/>
      <c r="G1" s="814"/>
      <c r="H1" s="814"/>
      <c r="I1" s="814"/>
      <c r="J1" s="814"/>
      <c r="K1" s="814"/>
      <c r="L1" s="814"/>
      <c r="M1" s="814"/>
      <c r="N1" s="814"/>
      <c r="O1" s="814"/>
      <c r="P1" s="814"/>
      <c r="Q1" s="814"/>
      <c r="R1" s="814"/>
      <c r="S1" s="814"/>
      <c r="T1" s="814"/>
      <c r="U1" s="814"/>
      <c r="V1" s="814"/>
      <c r="W1" s="814"/>
      <c r="X1" s="814"/>
      <c r="Y1" s="814"/>
      <c r="Z1" s="814"/>
      <c r="AA1" s="815"/>
      <c r="AB1" s="816" t="s">
        <v>423</v>
      </c>
      <c r="AC1" s="817"/>
      <c r="AD1" s="818"/>
    </row>
    <row r="2" spans="1:30" ht="30.75" customHeight="1" thickBot="1">
      <c r="A2" s="811"/>
      <c r="B2" s="813" t="s">
        <v>17</v>
      </c>
      <c r="C2" s="814"/>
      <c r="D2" s="814"/>
      <c r="E2" s="814"/>
      <c r="F2" s="814"/>
      <c r="G2" s="814"/>
      <c r="H2" s="814"/>
      <c r="I2" s="814"/>
      <c r="J2" s="814"/>
      <c r="K2" s="814"/>
      <c r="L2" s="814"/>
      <c r="M2" s="814"/>
      <c r="N2" s="814"/>
      <c r="O2" s="814"/>
      <c r="P2" s="814"/>
      <c r="Q2" s="814"/>
      <c r="R2" s="814"/>
      <c r="S2" s="814"/>
      <c r="T2" s="814"/>
      <c r="U2" s="814"/>
      <c r="V2" s="814"/>
      <c r="W2" s="814"/>
      <c r="X2" s="814"/>
      <c r="Y2" s="814"/>
      <c r="Z2" s="814"/>
      <c r="AA2" s="815"/>
      <c r="AB2" s="819" t="s">
        <v>418</v>
      </c>
      <c r="AC2" s="820"/>
      <c r="AD2" s="821"/>
    </row>
    <row r="3" spans="1:30" ht="24" customHeight="1">
      <c r="A3" s="811"/>
      <c r="B3" s="822" t="s">
        <v>295</v>
      </c>
      <c r="C3" s="823"/>
      <c r="D3" s="823"/>
      <c r="E3" s="823"/>
      <c r="F3" s="823"/>
      <c r="G3" s="823"/>
      <c r="H3" s="823"/>
      <c r="I3" s="823"/>
      <c r="J3" s="823"/>
      <c r="K3" s="823"/>
      <c r="L3" s="823"/>
      <c r="M3" s="823"/>
      <c r="N3" s="823"/>
      <c r="O3" s="823"/>
      <c r="P3" s="823"/>
      <c r="Q3" s="823"/>
      <c r="R3" s="823"/>
      <c r="S3" s="823"/>
      <c r="T3" s="823"/>
      <c r="U3" s="823"/>
      <c r="V3" s="823"/>
      <c r="W3" s="823"/>
      <c r="X3" s="823"/>
      <c r="Y3" s="823"/>
      <c r="Z3" s="823"/>
      <c r="AA3" s="824"/>
      <c r="AB3" s="819" t="s">
        <v>424</v>
      </c>
      <c r="AC3" s="820"/>
      <c r="AD3" s="821"/>
    </row>
    <row r="4" spans="1:30" ht="21.75" customHeight="1" thickBot="1">
      <c r="A4" s="812"/>
      <c r="B4" s="825"/>
      <c r="C4" s="826"/>
      <c r="D4" s="826"/>
      <c r="E4" s="826"/>
      <c r="F4" s="826"/>
      <c r="G4" s="826"/>
      <c r="H4" s="826"/>
      <c r="I4" s="826"/>
      <c r="J4" s="826"/>
      <c r="K4" s="826"/>
      <c r="L4" s="826"/>
      <c r="M4" s="826"/>
      <c r="N4" s="826"/>
      <c r="O4" s="826"/>
      <c r="P4" s="826"/>
      <c r="Q4" s="826"/>
      <c r="R4" s="826"/>
      <c r="S4" s="826"/>
      <c r="T4" s="826"/>
      <c r="U4" s="826"/>
      <c r="V4" s="826"/>
      <c r="W4" s="826"/>
      <c r="X4" s="826"/>
      <c r="Y4" s="826"/>
      <c r="Z4" s="826"/>
      <c r="AA4" s="827"/>
      <c r="AB4" s="591" t="s">
        <v>777</v>
      </c>
      <c r="AC4" s="592"/>
      <c r="AD4" s="593"/>
    </row>
    <row r="5" spans="1:30" ht="9" customHeight="1" thickBot="1">
      <c r="A5" s="249"/>
      <c r="B5" s="311"/>
      <c r="C5" s="312"/>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 r="A7" s="594" t="s">
        <v>293</v>
      </c>
      <c r="B7" s="595"/>
      <c r="C7" s="847" t="s">
        <v>43</v>
      </c>
      <c r="D7" s="594" t="s">
        <v>71</v>
      </c>
      <c r="E7" s="600"/>
      <c r="F7" s="600"/>
      <c r="G7" s="600"/>
      <c r="H7" s="595"/>
      <c r="I7" s="802">
        <v>45084</v>
      </c>
      <c r="J7" s="803"/>
      <c r="K7" s="594" t="s">
        <v>67</v>
      </c>
      <c r="L7" s="595"/>
      <c r="M7" s="808" t="s">
        <v>70</v>
      </c>
      <c r="N7" s="809"/>
      <c r="O7" s="828"/>
      <c r="P7" s="829"/>
      <c r="Q7" s="252"/>
      <c r="R7" s="252"/>
      <c r="S7" s="252"/>
      <c r="T7" s="252"/>
      <c r="U7" s="252"/>
      <c r="V7" s="252"/>
      <c r="W7" s="252"/>
      <c r="X7" s="252"/>
      <c r="Y7" s="252"/>
      <c r="Z7" s="253"/>
      <c r="AA7" s="252"/>
      <c r="AB7" s="252"/>
      <c r="AC7" s="258"/>
      <c r="AD7" s="259"/>
    </row>
    <row r="8" spans="1:30" ht="15">
      <c r="A8" s="596"/>
      <c r="B8" s="597"/>
      <c r="C8" s="848"/>
      <c r="D8" s="596"/>
      <c r="E8" s="850"/>
      <c r="F8" s="850"/>
      <c r="G8" s="850"/>
      <c r="H8" s="597"/>
      <c r="I8" s="804"/>
      <c r="J8" s="805"/>
      <c r="K8" s="596"/>
      <c r="L8" s="597"/>
      <c r="M8" s="830" t="s">
        <v>68</v>
      </c>
      <c r="N8" s="831"/>
      <c r="O8" s="832"/>
      <c r="P8" s="833"/>
      <c r="Q8" s="252"/>
      <c r="R8" s="252"/>
      <c r="S8" s="252"/>
      <c r="T8" s="252"/>
      <c r="U8" s="252"/>
      <c r="V8" s="252"/>
      <c r="W8" s="252"/>
      <c r="X8" s="252"/>
      <c r="Y8" s="252"/>
      <c r="Z8" s="253"/>
      <c r="AA8" s="252"/>
      <c r="AB8" s="252"/>
      <c r="AC8" s="258"/>
      <c r="AD8" s="259"/>
    </row>
    <row r="9" spans="1:30" ht="15.75" thickBot="1">
      <c r="A9" s="598"/>
      <c r="B9" s="599"/>
      <c r="C9" s="849"/>
      <c r="D9" s="598"/>
      <c r="E9" s="602"/>
      <c r="F9" s="602"/>
      <c r="G9" s="602"/>
      <c r="H9" s="599"/>
      <c r="I9" s="806"/>
      <c r="J9" s="807"/>
      <c r="K9" s="598"/>
      <c r="L9" s="599"/>
      <c r="M9" s="834" t="s">
        <v>69</v>
      </c>
      <c r="N9" s="835"/>
      <c r="O9" s="836" t="s">
        <v>425</v>
      </c>
      <c r="P9" s="837"/>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594" t="s">
        <v>0</v>
      </c>
      <c r="B11" s="595"/>
      <c r="C11" s="838" t="s">
        <v>497</v>
      </c>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40"/>
    </row>
    <row r="12" spans="1:30" ht="15" customHeight="1">
      <c r="A12" s="596"/>
      <c r="B12" s="597"/>
      <c r="C12" s="841"/>
      <c r="D12" s="842"/>
      <c r="E12" s="842"/>
      <c r="F12" s="842"/>
      <c r="G12" s="842"/>
      <c r="H12" s="842"/>
      <c r="I12" s="842"/>
      <c r="J12" s="842"/>
      <c r="K12" s="842"/>
      <c r="L12" s="842"/>
      <c r="M12" s="842"/>
      <c r="N12" s="842"/>
      <c r="O12" s="842"/>
      <c r="P12" s="842"/>
      <c r="Q12" s="842"/>
      <c r="R12" s="842"/>
      <c r="S12" s="842"/>
      <c r="T12" s="842"/>
      <c r="U12" s="842"/>
      <c r="V12" s="842"/>
      <c r="W12" s="842"/>
      <c r="X12" s="842"/>
      <c r="Y12" s="842"/>
      <c r="Z12" s="842"/>
      <c r="AA12" s="842"/>
      <c r="AB12" s="842"/>
      <c r="AC12" s="842"/>
      <c r="AD12" s="843"/>
    </row>
    <row r="13" spans="1:30" ht="15" customHeight="1" thickBot="1">
      <c r="A13" s="598"/>
      <c r="B13" s="599"/>
      <c r="C13" s="844"/>
      <c r="D13" s="845"/>
      <c r="E13" s="845"/>
      <c r="F13" s="845"/>
      <c r="G13" s="845"/>
      <c r="H13" s="845"/>
      <c r="I13" s="845"/>
      <c r="J13" s="845"/>
      <c r="K13" s="845"/>
      <c r="L13" s="845"/>
      <c r="M13" s="845"/>
      <c r="N13" s="845"/>
      <c r="O13" s="845"/>
      <c r="P13" s="845"/>
      <c r="Q13" s="845"/>
      <c r="R13" s="845"/>
      <c r="S13" s="845"/>
      <c r="T13" s="845"/>
      <c r="U13" s="845"/>
      <c r="V13" s="845"/>
      <c r="W13" s="845"/>
      <c r="X13" s="845"/>
      <c r="Y13" s="845"/>
      <c r="Z13" s="845"/>
      <c r="AA13" s="845"/>
      <c r="AB13" s="845"/>
      <c r="AC13" s="845"/>
      <c r="AD13" s="846"/>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564" t="s">
        <v>77</v>
      </c>
      <c r="B15" s="565"/>
      <c r="C15" s="851" t="s">
        <v>426</v>
      </c>
      <c r="D15" s="852"/>
      <c r="E15" s="852"/>
      <c r="F15" s="852"/>
      <c r="G15" s="852"/>
      <c r="H15" s="852"/>
      <c r="I15" s="852"/>
      <c r="J15" s="852"/>
      <c r="K15" s="853"/>
      <c r="L15" s="558" t="s">
        <v>73</v>
      </c>
      <c r="M15" s="634"/>
      <c r="N15" s="634"/>
      <c r="O15" s="634"/>
      <c r="P15" s="634"/>
      <c r="Q15" s="559"/>
      <c r="R15" s="854" t="s">
        <v>622</v>
      </c>
      <c r="S15" s="855"/>
      <c r="T15" s="855"/>
      <c r="U15" s="855"/>
      <c r="V15" s="855"/>
      <c r="W15" s="855"/>
      <c r="X15" s="856"/>
      <c r="Y15" s="558" t="s">
        <v>72</v>
      </c>
      <c r="Z15" s="559"/>
      <c r="AA15" s="851" t="s">
        <v>623</v>
      </c>
      <c r="AB15" s="852"/>
      <c r="AC15" s="852"/>
      <c r="AD15" s="853"/>
    </row>
    <row r="16" spans="1:30" ht="9" customHeight="1" thickBot="1">
      <c r="A16" s="257"/>
      <c r="B16" s="252"/>
      <c r="C16" s="857"/>
      <c r="D16" s="857"/>
      <c r="E16" s="857"/>
      <c r="F16" s="857"/>
      <c r="G16" s="857"/>
      <c r="H16" s="857"/>
      <c r="I16" s="857"/>
      <c r="J16" s="857"/>
      <c r="K16" s="857"/>
      <c r="L16" s="857"/>
      <c r="M16" s="857"/>
      <c r="N16" s="857"/>
      <c r="O16" s="857"/>
      <c r="P16" s="857"/>
      <c r="Q16" s="857"/>
      <c r="R16" s="857"/>
      <c r="S16" s="857"/>
      <c r="T16" s="857"/>
      <c r="U16" s="857"/>
      <c r="V16" s="857"/>
      <c r="W16" s="857"/>
      <c r="X16" s="857"/>
      <c r="Y16" s="857"/>
      <c r="Z16" s="857"/>
      <c r="AA16" s="857"/>
      <c r="AB16" s="857"/>
      <c r="AC16" s="271"/>
      <c r="AD16" s="272"/>
    </row>
    <row r="17" spans="1:30" s="273" customFormat="1" ht="37.5" customHeight="1" thickBot="1">
      <c r="A17" s="564" t="s">
        <v>79</v>
      </c>
      <c r="B17" s="565"/>
      <c r="C17" s="858" t="s">
        <v>624</v>
      </c>
      <c r="D17" s="859"/>
      <c r="E17" s="859"/>
      <c r="F17" s="859"/>
      <c r="G17" s="859"/>
      <c r="H17" s="859"/>
      <c r="I17" s="859"/>
      <c r="J17" s="859"/>
      <c r="K17" s="859"/>
      <c r="L17" s="859"/>
      <c r="M17" s="859"/>
      <c r="N17" s="859"/>
      <c r="O17" s="859"/>
      <c r="P17" s="859"/>
      <c r="Q17" s="860"/>
      <c r="R17" s="558" t="s">
        <v>374</v>
      </c>
      <c r="S17" s="634"/>
      <c r="T17" s="634"/>
      <c r="U17" s="634"/>
      <c r="V17" s="559"/>
      <c r="W17" s="560">
        <v>0.16</v>
      </c>
      <c r="X17" s="561"/>
      <c r="Y17" s="634" t="s">
        <v>15</v>
      </c>
      <c r="Z17" s="634"/>
      <c r="AA17" s="634"/>
      <c r="AB17" s="559"/>
      <c r="AC17" s="861">
        <f>+VIGENCIA!D6</f>
        <v>0.20969674359270574</v>
      </c>
      <c r="AD17" s="862"/>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58" t="s">
        <v>1</v>
      </c>
      <c r="B19" s="634"/>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559"/>
      <c r="AE19" s="275"/>
      <c r="AF19" s="275"/>
    </row>
    <row r="20" spans="1:32" ht="31.5" customHeight="1" thickBot="1">
      <c r="A20" s="276"/>
      <c r="B20" s="258"/>
      <c r="C20" s="662" t="s">
        <v>376</v>
      </c>
      <c r="D20" s="710"/>
      <c r="E20" s="710"/>
      <c r="F20" s="710"/>
      <c r="G20" s="710"/>
      <c r="H20" s="710"/>
      <c r="I20" s="710"/>
      <c r="J20" s="710"/>
      <c r="K20" s="710"/>
      <c r="L20" s="710"/>
      <c r="M20" s="710"/>
      <c r="N20" s="710"/>
      <c r="O20" s="710"/>
      <c r="P20" s="663"/>
      <c r="Q20" s="660" t="s">
        <v>377</v>
      </c>
      <c r="R20" s="863"/>
      <c r="S20" s="863"/>
      <c r="T20" s="863"/>
      <c r="U20" s="863"/>
      <c r="V20" s="863"/>
      <c r="W20" s="863"/>
      <c r="X20" s="863"/>
      <c r="Y20" s="863"/>
      <c r="Z20" s="863"/>
      <c r="AA20" s="863"/>
      <c r="AB20" s="863"/>
      <c r="AC20" s="863"/>
      <c r="AD20" s="661"/>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864" t="s">
        <v>378</v>
      </c>
      <c r="B22" s="865"/>
      <c r="C22" s="197">
        <f>+RESERVA!C13</f>
        <v>78887973</v>
      </c>
      <c r="D22" s="195"/>
      <c r="E22" s="195"/>
      <c r="F22" s="195"/>
      <c r="G22" s="195"/>
      <c r="H22" s="195"/>
      <c r="I22" s="195"/>
      <c r="J22" s="195"/>
      <c r="K22" s="195"/>
      <c r="L22" s="195"/>
      <c r="M22" s="195"/>
      <c r="N22" s="195"/>
      <c r="O22" s="195"/>
      <c r="P22" s="198"/>
      <c r="Q22" s="197">
        <v>886943478</v>
      </c>
      <c r="R22" s="195">
        <v>104843400</v>
      </c>
      <c r="S22" s="195">
        <v>140587987</v>
      </c>
      <c r="T22" s="195">
        <v>1077819097</v>
      </c>
      <c r="U22" s="195">
        <v>46346970</v>
      </c>
      <c r="V22" s="195">
        <v>11000000</v>
      </c>
      <c r="W22" s="195">
        <v>0</v>
      </c>
      <c r="X22" s="195">
        <v>128375097</v>
      </c>
      <c r="Y22" s="195">
        <v>32607000</v>
      </c>
      <c r="Z22" s="195">
        <v>2000000</v>
      </c>
      <c r="AA22" s="195">
        <v>0</v>
      </c>
      <c r="AB22" s="195">
        <v>0</v>
      </c>
      <c r="AC22" s="195">
        <f>SUM(Q22:AB22)</f>
        <v>2430523029</v>
      </c>
      <c r="AD22" s="202"/>
      <c r="AE22" s="4"/>
      <c r="AF22" s="4"/>
    </row>
    <row r="23" spans="1:32" ht="31.5" customHeight="1">
      <c r="A23" s="866" t="s">
        <v>379</v>
      </c>
      <c r="B23" s="867"/>
      <c r="C23" s="192"/>
      <c r="D23" s="191"/>
      <c r="E23" s="191"/>
      <c r="F23" s="191"/>
      <c r="G23" s="191"/>
      <c r="H23" s="191"/>
      <c r="I23" s="191"/>
      <c r="J23" s="191"/>
      <c r="K23" s="191"/>
      <c r="L23" s="191"/>
      <c r="M23" s="191"/>
      <c r="N23" s="191"/>
      <c r="O23" s="191"/>
      <c r="P23" s="211"/>
      <c r="Q23" s="192">
        <f>+VIGENCIA!D15</f>
        <v>525838496</v>
      </c>
      <c r="R23" s="191">
        <f>+VIGENCIA!F15</f>
        <v>142212061</v>
      </c>
      <c r="S23" s="191">
        <f>+VIGENCIA!H15</f>
        <v>-18599798</v>
      </c>
      <c r="T23" s="191">
        <f>+VIGENCIA!J15</f>
        <v>280733333</v>
      </c>
      <c r="U23" s="191">
        <f>+VIGENCIA!L15</f>
        <v>809571614</v>
      </c>
      <c r="V23" s="191"/>
      <c r="W23" s="191"/>
      <c r="X23" s="191"/>
      <c r="Y23" s="191"/>
      <c r="Z23" s="191"/>
      <c r="AA23" s="191"/>
      <c r="AB23" s="191"/>
      <c r="AC23" s="191">
        <f>SUM(Q23:AB23)</f>
        <v>1739755706</v>
      </c>
      <c r="AD23" s="471">
        <f>+AC23/AC22</f>
        <v>0.715794783773678</v>
      </c>
      <c r="AE23" s="4"/>
      <c r="AF23" s="4"/>
    </row>
    <row r="24" spans="1:32" ht="31.5" customHeight="1">
      <c r="A24" s="866" t="s">
        <v>380</v>
      </c>
      <c r="B24" s="867"/>
      <c r="C24" s="404">
        <v>10197469</v>
      </c>
      <c r="D24" s="344">
        <v>10197469</v>
      </c>
      <c r="E24" s="344">
        <v>10197466</v>
      </c>
      <c r="F24" s="344">
        <f>3380352+19782203</f>
        <v>23162555</v>
      </c>
      <c r="G24" s="191">
        <f>+-RESERVA!AB13</f>
        <v>-9782202</v>
      </c>
      <c r="H24" s="191">
        <v>25133014</v>
      </c>
      <c r="I24" s="191"/>
      <c r="J24" s="191"/>
      <c r="K24" s="191"/>
      <c r="L24" s="191"/>
      <c r="M24" s="191"/>
      <c r="N24" s="191"/>
      <c r="O24" s="191">
        <f>SUM(C24:N24)</f>
        <v>69105771</v>
      </c>
      <c r="P24" s="196"/>
      <c r="Q24" s="192"/>
      <c r="R24" s="191">
        <v>47869481</v>
      </c>
      <c r="S24" s="191">
        <v>86678163</v>
      </c>
      <c r="T24" s="191">
        <v>102312613</v>
      </c>
      <c r="U24" s="191">
        <v>1179131613</v>
      </c>
      <c r="V24" s="191">
        <v>134706355</v>
      </c>
      <c r="W24" s="191">
        <v>113312613</v>
      </c>
      <c r="X24" s="191">
        <v>104094801</v>
      </c>
      <c r="Y24" s="191">
        <v>229687633</v>
      </c>
      <c r="Z24" s="191">
        <v>134921663</v>
      </c>
      <c r="AA24" s="191">
        <v>103310563</v>
      </c>
      <c r="AB24" s="191">
        <v>194497531</v>
      </c>
      <c r="AC24" s="191">
        <f>SUM(Q24:AB24)</f>
        <v>2430523029</v>
      </c>
      <c r="AD24" s="471"/>
      <c r="AE24" s="4"/>
      <c r="AF24" s="4"/>
    </row>
    <row r="25" spans="1:32" ht="31.5" customHeight="1" thickBot="1">
      <c r="A25" s="868" t="s">
        <v>381</v>
      </c>
      <c r="B25" s="869"/>
      <c r="C25" s="193">
        <f>+RESERVA!E13</f>
        <v>10197469</v>
      </c>
      <c r="D25" s="194">
        <f>+RESERVA!G13</f>
        <v>10197468</v>
      </c>
      <c r="E25" s="194">
        <f>+RESERVA!I13</f>
        <v>10197468</v>
      </c>
      <c r="F25" s="194"/>
      <c r="G25" s="194">
        <f>+RESERVA!M13</f>
        <v>5893653</v>
      </c>
      <c r="H25" s="194"/>
      <c r="I25" s="194"/>
      <c r="J25" s="194"/>
      <c r="K25" s="194"/>
      <c r="L25" s="194"/>
      <c r="M25" s="194"/>
      <c r="N25" s="194"/>
      <c r="O25" s="194">
        <f>SUM(C25:N25)</f>
        <v>36486058</v>
      </c>
      <c r="P25" s="470">
        <f>+O25/O24</f>
        <v>0.5279741108741844</v>
      </c>
      <c r="Q25" s="193">
        <f>+VIGENCIA!E15</f>
        <v>0</v>
      </c>
      <c r="R25" s="194">
        <f>+VIGENCIA!G15</f>
        <v>12534268</v>
      </c>
      <c r="S25" s="194">
        <f>+VIGENCIA!I15</f>
        <v>47306463</v>
      </c>
      <c r="T25" s="194">
        <f>+VIGENCIA!K15</f>
        <v>54973130</v>
      </c>
      <c r="U25" s="194">
        <f>+VIGENCIA!M15</f>
        <v>367685375</v>
      </c>
      <c r="V25" s="194"/>
      <c r="W25" s="194"/>
      <c r="X25" s="194"/>
      <c r="Y25" s="194"/>
      <c r="Z25" s="194"/>
      <c r="AA25" s="194"/>
      <c r="AB25" s="194"/>
      <c r="AC25" s="194">
        <f>SUM(Q25:AB25)</f>
        <v>482499236</v>
      </c>
      <c r="AD25" s="472">
        <f>+AC25/AC24</f>
        <v>0.19851662800270467</v>
      </c>
      <c r="AE25" s="4"/>
      <c r="AF25" s="4"/>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870" t="s">
        <v>76</v>
      </c>
      <c r="B27" s="871"/>
      <c r="C27" s="872"/>
      <c r="D27" s="872"/>
      <c r="E27" s="872"/>
      <c r="F27" s="872"/>
      <c r="G27" s="872"/>
      <c r="H27" s="872"/>
      <c r="I27" s="872"/>
      <c r="J27" s="872"/>
      <c r="K27" s="872"/>
      <c r="L27" s="872"/>
      <c r="M27" s="872"/>
      <c r="N27" s="872"/>
      <c r="O27" s="872"/>
      <c r="P27" s="872"/>
      <c r="Q27" s="872"/>
      <c r="R27" s="872"/>
      <c r="S27" s="872"/>
      <c r="T27" s="872"/>
      <c r="U27" s="872"/>
      <c r="V27" s="872"/>
      <c r="W27" s="872"/>
      <c r="X27" s="872"/>
      <c r="Y27" s="872"/>
      <c r="Z27" s="872"/>
      <c r="AA27" s="872"/>
      <c r="AB27" s="872"/>
      <c r="AC27" s="872"/>
      <c r="AD27" s="873"/>
    </row>
    <row r="28" spans="1:30" ht="15" customHeight="1">
      <c r="A28" s="874" t="s">
        <v>189</v>
      </c>
      <c r="B28" s="876" t="s">
        <v>6</v>
      </c>
      <c r="C28" s="877"/>
      <c r="D28" s="867" t="s">
        <v>398</v>
      </c>
      <c r="E28" s="880"/>
      <c r="F28" s="880"/>
      <c r="G28" s="880"/>
      <c r="H28" s="880"/>
      <c r="I28" s="880"/>
      <c r="J28" s="880"/>
      <c r="K28" s="880"/>
      <c r="L28" s="880"/>
      <c r="M28" s="880"/>
      <c r="N28" s="880"/>
      <c r="O28" s="881"/>
      <c r="P28" s="882" t="s">
        <v>8</v>
      </c>
      <c r="Q28" s="882" t="s">
        <v>84</v>
      </c>
      <c r="R28" s="882"/>
      <c r="S28" s="882"/>
      <c r="T28" s="882"/>
      <c r="U28" s="882"/>
      <c r="V28" s="882"/>
      <c r="W28" s="882"/>
      <c r="X28" s="882"/>
      <c r="Y28" s="882"/>
      <c r="Z28" s="882"/>
      <c r="AA28" s="882"/>
      <c r="AB28" s="882"/>
      <c r="AC28" s="882"/>
      <c r="AD28" s="883"/>
    </row>
    <row r="29" spans="1:30" ht="27" customHeight="1">
      <c r="A29" s="875"/>
      <c r="B29" s="878"/>
      <c r="C29" s="879"/>
      <c r="D29" s="281" t="s">
        <v>39</v>
      </c>
      <c r="E29" s="281" t="s">
        <v>40</v>
      </c>
      <c r="F29" s="281" t="s">
        <v>41</v>
      </c>
      <c r="G29" s="281" t="s">
        <v>42</v>
      </c>
      <c r="H29" s="281" t="s">
        <v>43</v>
      </c>
      <c r="I29" s="281" t="s">
        <v>44</v>
      </c>
      <c r="J29" s="281" t="s">
        <v>45</v>
      </c>
      <c r="K29" s="281" t="s">
        <v>46</v>
      </c>
      <c r="L29" s="281" t="s">
        <v>47</v>
      </c>
      <c r="M29" s="281" t="s">
        <v>48</v>
      </c>
      <c r="N29" s="281" t="s">
        <v>49</v>
      </c>
      <c r="O29" s="281" t="s">
        <v>50</v>
      </c>
      <c r="P29" s="881"/>
      <c r="Q29" s="882"/>
      <c r="R29" s="882"/>
      <c r="S29" s="882"/>
      <c r="T29" s="882"/>
      <c r="U29" s="882"/>
      <c r="V29" s="882"/>
      <c r="W29" s="882"/>
      <c r="X29" s="882"/>
      <c r="Y29" s="882"/>
      <c r="Z29" s="882"/>
      <c r="AA29" s="882"/>
      <c r="AB29" s="882"/>
      <c r="AC29" s="882"/>
      <c r="AD29" s="883"/>
    </row>
    <row r="30" spans="1:30" ht="65.25" customHeight="1" thickBot="1">
      <c r="A30" s="330" t="str">
        <f>C17</f>
        <v>Avanzar en el 80% en las políticas de Gobierno Digital y Seguridad Digital contenidas en la Dimensión Gestión con valores para Resultados</v>
      </c>
      <c r="B30" s="884" t="s">
        <v>450</v>
      </c>
      <c r="C30" s="885"/>
      <c r="D30" s="283" t="s">
        <v>450</v>
      </c>
      <c r="E30" s="283" t="s">
        <v>450</v>
      </c>
      <c r="F30" s="283" t="s">
        <v>450</v>
      </c>
      <c r="G30" s="283" t="s">
        <v>450</v>
      </c>
      <c r="H30" s="283" t="s">
        <v>450</v>
      </c>
      <c r="I30" s="283" t="s">
        <v>450</v>
      </c>
      <c r="J30" s="283" t="s">
        <v>450</v>
      </c>
      <c r="K30" s="283" t="s">
        <v>450</v>
      </c>
      <c r="L30" s="283" t="s">
        <v>450</v>
      </c>
      <c r="M30" s="283" t="s">
        <v>450</v>
      </c>
      <c r="N30" s="283" t="s">
        <v>450</v>
      </c>
      <c r="O30" s="283" t="s">
        <v>450</v>
      </c>
      <c r="P30" s="89">
        <f>SUM(D30:O30)</f>
        <v>0</v>
      </c>
      <c r="Q30" s="886"/>
      <c r="R30" s="886"/>
      <c r="S30" s="886"/>
      <c r="T30" s="886"/>
      <c r="U30" s="886"/>
      <c r="V30" s="886"/>
      <c r="W30" s="886"/>
      <c r="X30" s="886"/>
      <c r="Y30" s="886"/>
      <c r="Z30" s="886"/>
      <c r="AA30" s="886"/>
      <c r="AB30" s="886"/>
      <c r="AC30" s="886"/>
      <c r="AD30" s="887"/>
    </row>
    <row r="31" spans="1:30" ht="45" customHeight="1">
      <c r="A31" s="822" t="s">
        <v>292</v>
      </c>
      <c r="B31" s="823"/>
      <c r="C31" s="823"/>
      <c r="D31" s="823"/>
      <c r="E31" s="823"/>
      <c r="F31" s="823"/>
      <c r="G31" s="823"/>
      <c r="H31" s="823"/>
      <c r="I31" s="823"/>
      <c r="J31" s="823"/>
      <c r="K31" s="823"/>
      <c r="L31" s="823"/>
      <c r="M31" s="823"/>
      <c r="N31" s="823"/>
      <c r="O31" s="823"/>
      <c r="P31" s="823"/>
      <c r="Q31" s="823"/>
      <c r="R31" s="823"/>
      <c r="S31" s="823"/>
      <c r="T31" s="823"/>
      <c r="U31" s="823"/>
      <c r="V31" s="823"/>
      <c r="W31" s="823"/>
      <c r="X31" s="823"/>
      <c r="Y31" s="823"/>
      <c r="Z31" s="823"/>
      <c r="AA31" s="823"/>
      <c r="AB31" s="823"/>
      <c r="AC31" s="823"/>
      <c r="AD31" s="824"/>
    </row>
    <row r="32" spans="1:41" ht="22.5" customHeight="1">
      <c r="A32" s="866" t="s">
        <v>190</v>
      </c>
      <c r="B32" s="882" t="s">
        <v>62</v>
      </c>
      <c r="C32" s="882" t="s">
        <v>6</v>
      </c>
      <c r="D32" s="882" t="s">
        <v>60</v>
      </c>
      <c r="E32" s="882"/>
      <c r="F32" s="882"/>
      <c r="G32" s="882"/>
      <c r="H32" s="882"/>
      <c r="I32" s="882"/>
      <c r="J32" s="882"/>
      <c r="K32" s="882"/>
      <c r="L32" s="882"/>
      <c r="M32" s="882"/>
      <c r="N32" s="882"/>
      <c r="O32" s="882"/>
      <c r="P32" s="882"/>
      <c r="Q32" s="882" t="s">
        <v>85</v>
      </c>
      <c r="R32" s="882"/>
      <c r="S32" s="882"/>
      <c r="T32" s="882"/>
      <c r="U32" s="882"/>
      <c r="V32" s="882"/>
      <c r="W32" s="882"/>
      <c r="X32" s="882"/>
      <c r="Y32" s="882"/>
      <c r="Z32" s="882"/>
      <c r="AA32" s="882"/>
      <c r="AB32" s="882"/>
      <c r="AC32" s="882"/>
      <c r="AD32" s="883"/>
      <c r="AG32" s="90"/>
      <c r="AH32" s="90"/>
      <c r="AI32" s="90"/>
      <c r="AJ32" s="90"/>
      <c r="AK32" s="90"/>
      <c r="AL32" s="90"/>
      <c r="AM32" s="90"/>
      <c r="AN32" s="90"/>
      <c r="AO32" s="90"/>
    </row>
    <row r="33" spans="1:41" ht="27" customHeight="1">
      <c r="A33" s="866"/>
      <c r="B33" s="882"/>
      <c r="C33" s="888"/>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882" t="s">
        <v>403</v>
      </c>
      <c r="R33" s="882"/>
      <c r="S33" s="882"/>
      <c r="T33" s="882" t="s">
        <v>406</v>
      </c>
      <c r="U33" s="882"/>
      <c r="V33" s="882"/>
      <c r="W33" s="878" t="s">
        <v>81</v>
      </c>
      <c r="X33" s="889"/>
      <c r="Y33" s="889"/>
      <c r="Z33" s="879"/>
      <c r="AA33" s="878" t="s">
        <v>82</v>
      </c>
      <c r="AB33" s="889"/>
      <c r="AC33" s="889"/>
      <c r="AD33" s="890"/>
      <c r="AG33" s="90"/>
      <c r="AH33" s="90"/>
      <c r="AI33" s="90"/>
      <c r="AJ33" s="90"/>
      <c r="AK33" s="90"/>
      <c r="AL33" s="90"/>
      <c r="AM33" s="90"/>
      <c r="AN33" s="90"/>
      <c r="AO33" s="90"/>
    </row>
    <row r="34" spans="1:41" ht="101.25" customHeight="1">
      <c r="A34" s="891" t="s">
        <v>624</v>
      </c>
      <c r="B34" s="893">
        <f>+AC17</f>
        <v>0.20969674359270574</v>
      </c>
      <c r="C34" s="284" t="s">
        <v>9</v>
      </c>
      <c r="D34" s="177">
        <f>((D38*($B$38/$B$34))+(D40*($B$40/$B$34))+(D42*($B$42/$B$34)))*$P$34</f>
        <v>0.013619667864500619</v>
      </c>
      <c r="E34" s="177">
        <f aca="true" t="shared" si="0" ref="E34:O34">((E38*($B$38/$B$34))+(E40*($B$40/$B$34))+(E42*($B$42/$B$34)))*$P$34</f>
        <v>0.013619667864500619</v>
      </c>
      <c r="F34" s="177">
        <f t="shared" si="0"/>
        <v>0.015322126347563195</v>
      </c>
      <c r="G34" s="177">
        <f t="shared" si="0"/>
        <v>0.013619667864500619</v>
      </c>
      <c r="H34" s="177">
        <f t="shared" si="0"/>
        <v>0.013619667864500619</v>
      </c>
      <c r="I34" s="177">
        <f t="shared" si="0"/>
        <v>0.015322126347563195</v>
      </c>
      <c r="J34" s="177">
        <f t="shared" si="0"/>
        <v>0.013619667864500619</v>
      </c>
      <c r="K34" s="177">
        <f t="shared" si="0"/>
        <v>0.013619667864500619</v>
      </c>
      <c r="L34" s="177">
        <f t="shared" si="0"/>
        <v>0.015322126347563195</v>
      </c>
      <c r="M34" s="177">
        <f t="shared" si="0"/>
        <v>0.013619667864500619</v>
      </c>
      <c r="N34" s="177">
        <f t="shared" si="0"/>
        <v>0.013619667864500619</v>
      </c>
      <c r="O34" s="177">
        <f t="shared" si="0"/>
        <v>0.015322126347563195</v>
      </c>
      <c r="P34" s="177">
        <v>0.17</v>
      </c>
      <c r="Q34" s="895" t="s">
        <v>874</v>
      </c>
      <c r="R34" s="896"/>
      <c r="S34" s="897"/>
      <c r="T34" s="895" t="s">
        <v>873</v>
      </c>
      <c r="U34" s="896"/>
      <c r="V34" s="897"/>
      <c r="W34" s="952" t="s">
        <v>872</v>
      </c>
      <c r="X34" s="953"/>
      <c r="Y34" s="953"/>
      <c r="Z34" s="954"/>
      <c r="AA34" s="895" t="s">
        <v>852</v>
      </c>
      <c r="AB34" s="896"/>
      <c r="AC34" s="896"/>
      <c r="AD34" s="901"/>
      <c r="AG34" s="90"/>
      <c r="AH34" s="90"/>
      <c r="AI34" s="90"/>
      <c r="AJ34" s="90"/>
      <c r="AK34" s="90"/>
      <c r="AL34" s="90"/>
      <c r="AM34" s="90"/>
      <c r="AN34" s="90"/>
      <c r="AO34" s="90"/>
    </row>
    <row r="35" spans="1:41" ht="101.25" customHeight="1" thickBot="1">
      <c r="A35" s="892"/>
      <c r="B35" s="894"/>
      <c r="C35" s="285" t="s">
        <v>10</v>
      </c>
      <c r="D35" s="419">
        <f>((D39*($B$38/$B$34))+(D41*($B$40/$B$34))+(D43*($B$42/$B$34)))*$P$34</f>
        <v>0.013619667864500619</v>
      </c>
      <c r="E35" s="419">
        <f>((E39*($B$38/$B$34))+(E41*($B$40/$B$34))+(E43*($B$42/$B$34)))*$P$34</f>
        <v>0.011025445414119546</v>
      </c>
      <c r="F35" s="419">
        <f>((F39*($B$38/$B$34))+(F41*($B$40/$B$34))+(F43*($B$42/$B$34)))*$P$34</f>
        <v>0.01240362609088449</v>
      </c>
      <c r="G35" s="419">
        <f>((G39*($B$38/$B$34))+(G41*($B$40/$B$34))+(G43*($B$42/$B$34)))*$P$34</f>
        <v>0.011025445414119546</v>
      </c>
      <c r="H35" s="419">
        <f>((H39*($B$38/$B$34))+(H41*($B$40/$B$34))+(H43*($B$42/$B$34)))*$P$34</f>
        <v>0.011025445414119546</v>
      </c>
      <c r="I35" s="96"/>
      <c r="J35" s="96"/>
      <c r="K35" s="96"/>
      <c r="L35" s="96"/>
      <c r="M35" s="96"/>
      <c r="N35" s="96"/>
      <c r="O35" s="96"/>
      <c r="P35" s="178">
        <f>SUM(D35:O35)</f>
        <v>0.059099630197743745</v>
      </c>
      <c r="Q35" s="898"/>
      <c r="R35" s="899"/>
      <c r="S35" s="900"/>
      <c r="T35" s="898"/>
      <c r="U35" s="899"/>
      <c r="V35" s="900"/>
      <c r="W35" s="955"/>
      <c r="X35" s="956"/>
      <c r="Y35" s="956"/>
      <c r="Z35" s="957"/>
      <c r="AA35" s="898"/>
      <c r="AB35" s="899"/>
      <c r="AC35" s="899"/>
      <c r="AD35" s="902"/>
      <c r="AE35" s="50"/>
      <c r="AG35" s="90"/>
      <c r="AH35" s="90"/>
      <c r="AI35" s="90"/>
      <c r="AJ35" s="90"/>
      <c r="AK35" s="90"/>
      <c r="AL35" s="90"/>
      <c r="AM35" s="90"/>
      <c r="AN35" s="90"/>
      <c r="AO35" s="90"/>
    </row>
    <row r="36" spans="1:41" ht="25.5" customHeight="1">
      <c r="A36" s="864" t="s">
        <v>191</v>
      </c>
      <c r="B36" s="903" t="s">
        <v>61</v>
      </c>
      <c r="C36" s="905" t="s">
        <v>11</v>
      </c>
      <c r="D36" s="905"/>
      <c r="E36" s="905"/>
      <c r="F36" s="905"/>
      <c r="G36" s="905"/>
      <c r="H36" s="905"/>
      <c r="I36" s="905"/>
      <c r="J36" s="905"/>
      <c r="K36" s="905"/>
      <c r="L36" s="905"/>
      <c r="M36" s="905"/>
      <c r="N36" s="905"/>
      <c r="O36" s="905"/>
      <c r="P36" s="905"/>
      <c r="Q36" s="865" t="s">
        <v>78</v>
      </c>
      <c r="R36" s="906"/>
      <c r="S36" s="906"/>
      <c r="T36" s="906"/>
      <c r="U36" s="906"/>
      <c r="V36" s="906"/>
      <c r="W36" s="906"/>
      <c r="X36" s="906"/>
      <c r="Y36" s="906"/>
      <c r="Z36" s="906"/>
      <c r="AA36" s="906"/>
      <c r="AB36" s="906"/>
      <c r="AC36" s="906"/>
      <c r="AD36" s="907"/>
      <c r="AG36" s="90"/>
      <c r="AH36" s="90"/>
      <c r="AI36" s="90"/>
      <c r="AJ36" s="90"/>
      <c r="AK36" s="90"/>
      <c r="AL36" s="90"/>
      <c r="AM36" s="90"/>
      <c r="AN36" s="90"/>
      <c r="AO36" s="90"/>
    </row>
    <row r="37" spans="1:41" ht="42.75" customHeight="1">
      <c r="A37" s="866"/>
      <c r="B37" s="904"/>
      <c r="C37" s="438" t="s">
        <v>12</v>
      </c>
      <c r="D37" s="438" t="s">
        <v>36</v>
      </c>
      <c r="E37" s="438" t="s">
        <v>37</v>
      </c>
      <c r="F37" s="438" t="s">
        <v>38</v>
      </c>
      <c r="G37" s="438" t="s">
        <v>51</v>
      </c>
      <c r="H37" s="438" t="s">
        <v>52</v>
      </c>
      <c r="I37" s="438" t="s">
        <v>53</v>
      </c>
      <c r="J37" s="438" t="s">
        <v>54</v>
      </c>
      <c r="K37" s="438" t="s">
        <v>55</v>
      </c>
      <c r="L37" s="438" t="s">
        <v>56</v>
      </c>
      <c r="M37" s="438" t="s">
        <v>57</v>
      </c>
      <c r="N37" s="438" t="s">
        <v>58</v>
      </c>
      <c r="O37" s="438" t="s">
        <v>59</v>
      </c>
      <c r="P37" s="438" t="s">
        <v>63</v>
      </c>
      <c r="Q37" s="867" t="s">
        <v>83</v>
      </c>
      <c r="R37" s="880"/>
      <c r="S37" s="880"/>
      <c r="T37" s="880"/>
      <c r="U37" s="880"/>
      <c r="V37" s="880"/>
      <c r="W37" s="880"/>
      <c r="X37" s="880"/>
      <c r="Y37" s="880"/>
      <c r="Z37" s="880"/>
      <c r="AA37" s="880"/>
      <c r="AB37" s="880"/>
      <c r="AC37" s="880"/>
      <c r="AD37" s="908"/>
      <c r="AG37" s="98"/>
      <c r="AH37" s="98"/>
      <c r="AI37" s="98"/>
      <c r="AJ37" s="98"/>
      <c r="AK37" s="98"/>
      <c r="AL37" s="98"/>
      <c r="AM37" s="98"/>
      <c r="AN37" s="98"/>
      <c r="AO37" s="98"/>
    </row>
    <row r="38" spans="1:41" ht="74.25" customHeight="1">
      <c r="A38" s="909" t="s">
        <v>625</v>
      </c>
      <c r="B38" s="911">
        <v>0.04</v>
      </c>
      <c r="C38" s="284" t="s">
        <v>9</v>
      </c>
      <c r="D38" s="99">
        <v>0.08</v>
      </c>
      <c r="E38" s="99">
        <v>0.08</v>
      </c>
      <c r="F38" s="99">
        <v>0.09</v>
      </c>
      <c r="G38" s="99">
        <v>0.08</v>
      </c>
      <c r="H38" s="99">
        <v>0.08</v>
      </c>
      <c r="I38" s="99">
        <v>0.09</v>
      </c>
      <c r="J38" s="99">
        <v>0.08</v>
      </c>
      <c r="K38" s="99">
        <v>0.08</v>
      </c>
      <c r="L38" s="99">
        <v>0.09</v>
      </c>
      <c r="M38" s="99">
        <v>0.08</v>
      </c>
      <c r="N38" s="99">
        <v>0.08</v>
      </c>
      <c r="O38" s="99">
        <v>0.09</v>
      </c>
      <c r="P38" s="286">
        <f aca="true" t="shared" si="1" ref="P38:P43">SUM(D38:O38)</f>
        <v>0.9999999999999998</v>
      </c>
      <c r="Q38" s="1117" t="s">
        <v>871</v>
      </c>
      <c r="R38" s="1118"/>
      <c r="S38" s="1118"/>
      <c r="T38" s="1118"/>
      <c r="U38" s="1118"/>
      <c r="V38" s="1118"/>
      <c r="W38" s="1118"/>
      <c r="X38" s="1118"/>
      <c r="Y38" s="1118"/>
      <c r="Z38" s="1118"/>
      <c r="AA38" s="1118"/>
      <c r="AB38" s="1118"/>
      <c r="AC38" s="1118"/>
      <c r="AD38" s="1119"/>
      <c r="AE38" s="287"/>
      <c r="AG38" s="102"/>
      <c r="AH38" s="102"/>
      <c r="AI38" s="102"/>
      <c r="AJ38" s="102"/>
      <c r="AK38" s="102"/>
      <c r="AL38" s="102"/>
      <c r="AM38" s="102"/>
      <c r="AN38" s="102"/>
      <c r="AO38" s="102"/>
    </row>
    <row r="39" spans="1:31" ht="74.25" customHeight="1">
      <c r="A39" s="910"/>
      <c r="B39" s="912"/>
      <c r="C39" s="288" t="s">
        <v>10</v>
      </c>
      <c r="D39" s="104">
        <v>0.08</v>
      </c>
      <c r="E39" s="104">
        <v>0</v>
      </c>
      <c r="F39" s="104">
        <v>0</v>
      </c>
      <c r="G39" s="104">
        <v>0</v>
      </c>
      <c r="H39" s="104">
        <v>0</v>
      </c>
      <c r="I39" s="104"/>
      <c r="J39" s="104"/>
      <c r="K39" s="104"/>
      <c r="L39" s="104"/>
      <c r="M39" s="104"/>
      <c r="N39" s="104"/>
      <c r="O39" s="104"/>
      <c r="P39" s="289">
        <f t="shared" si="1"/>
        <v>0.08</v>
      </c>
      <c r="Q39" s="1120"/>
      <c r="R39" s="1121"/>
      <c r="S39" s="1121"/>
      <c r="T39" s="1121"/>
      <c r="U39" s="1121"/>
      <c r="V39" s="1121"/>
      <c r="W39" s="1121"/>
      <c r="X39" s="1121"/>
      <c r="Y39" s="1121"/>
      <c r="Z39" s="1121"/>
      <c r="AA39" s="1121"/>
      <c r="AB39" s="1121"/>
      <c r="AC39" s="1121"/>
      <c r="AD39" s="1122"/>
      <c r="AE39" s="287"/>
    </row>
    <row r="40" spans="1:31" ht="124.5" customHeight="1">
      <c r="A40" s="913" t="s">
        <v>626</v>
      </c>
      <c r="B40" s="915">
        <v>0.12</v>
      </c>
      <c r="C40" s="290" t="s">
        <v>9</v>
      </c>
      <c r="D40" s="107">
        <v>0.08</v>
      </c>
      <c r="E40" s="107">
        <v>0.08</v>
      </c>
      <c r="F40" s="107">
        <v>0.09</v>
      </c>
      <c r="G40" s="107">
        <v>0.08</v>
      </c>
      <c r="H40" s="107">
        <v>0.08</v>
      </c>
      <c r="I40" s="107">
        <v>0.09</v>
      </c>
      <c r="J40" s="107">
        <v>0.08</v>
      </c>
      <c r="K40" s="107">
        <v>0.08</v>
      </c>
      <c r="L40" s="107">
        <v>0.09</v>
      </c>
      <c r="M40" s="107">
        <v>0.08</v>
      </c>
      <c r="N40" s="107">
        <v>0.08</v>
      </c>
      <c r="O40" s="107">
        <v>0.09</v>
      </c>
      <c r="P40" s="289">
        <f t="shared" si="1"/>
        <v>0.9999999999999998</v>
      </c>
      <c r="Q40" s="916" t="s">
        <v>853</v>
      </c>
      <c r="R40" s="917"/>
      <c r="S40" s="917"/>
      <c r="T40" s="917"/>
      <c r="U40" s="917"/>
      <c r="V40" s="917"/>
      <c r="W40" s="917"/>
      <c r="X40" s="917"/>
      <c r="Y40" s="917"/>
      <c r="Z40" s="917"/>
      <c r="AA40" s="917"/>
      <c r="AB40" s="917"/>
      <c r="AC40" s="917"/>
      <c r="AD40" s="918"/>
      <c r="AE40" s="287"/>
    </row>
    <row r="41" spans="1:31" ht="124.5" customHeight="1">
      <c r="A41" s="914"/>
      <c r="B41" s="912"/>
      <c r="C41" s="288" t="s">
        <v>10</v>
      </c>
      <c r="D41" s="104">
        <v>0.08</v>
      </c>
      <c r="E41" s="104">
        <v>0.08</v>
      </c>
      <c r="F41" s="104">
        <v>0.09</v>
      </c>
      <c r="G41" s="104">
        <v>0.08</v>
      </c>
      <c r="H41" s="104">
        <v>0.08</v>
      </c>
      <c r="I41" s="104"/>
      <c r="J41" s="104"/>
      <c r="K41" s="104"/>
      <c r="L41" s="108"/>
      <c r="M41" s="108"/>
      <c r="N41" s="108"/>
      <c r="O41" s="108"/>
      <c r="P41" s="289">
        <f t="shared" si="1"/>
        <v>0.41000000000000003</v>
      </c>
      <c r="Q41" s="919"/>
      <c r="R41" s="920"/>
      <c r="S41" s="920"/>
      <c r="T41" s="920"/>
      <c r="U41" s="920"/>
      <c r="V41" s="920"/>
      <c r="W41" s="920"/>
      <c r="X41" s="920"/>
      <c r="Y41" s="920"/>
      <c r="Z41" s="920"/>
      <c r="AA41" s="920"/>
      <c r="AB41" s="920"/>
      <c r="AC41" s="920"/>
      <c r="AD41" s="921"/>
      <c r="AE41" s="287"/>
    </row>
    <row r="42" spans="1:31" ht="114.75" customHeight="1">
      <c r="A42" s="910" t="s">
        <v>627</v>
      </c>
      <c r="B42" s="915">
        <v>0.05</v>
      </c>
      <c r="C42" s="290" t="s">
        <v>9</v>
      </c>
      <c r="D42" s="107">
        <v>0.08</v>
      </c>
      <c r="E42" s="107">
        <v>0.08</v>
      </c>
      <c r="F42" s="107">
        <v>0.09</v>
      </c>
      <c r="G42" s="107">
        <v>0.08</v>
      </c>
      <c r="H42" s="107">
        <v>0.08</v>
      </c>
      <c r="I42" s="107">
        <v>0.09</v>
      </c>
      <c r="J42" s="107">
        <v>0.08</v>
      </c>
      <c r="K42" s="107">
        <v>0.08</v>
      </c>
      <c r="L42" s="107">
        <v>0.09</v>
      </c>
      <c r="M42" s="107">
        <v>0.08</v>
      </c>
      <c r="N42" s="107">
        <v>0.08</v>
      </c>
      <c r="O42" s="107">
        <v>0.09</v>
      </c>
      <c r="P42" s="289">
        <f t="shared" si="1"/>
        <v>0.9999999999999998</v>
      </c>
      <c r="Q42" s="916" t="s">
        <v>854</v>
      </c>
      <c r="R42" s="917"/>
      <c r="S42" s="917"/>
      <c r="T42" s="917"/>
      <c r="U42" s="917"/>
      <c r="V42" s="917"/>
      <c r="W42" s="917"/>
      <c r="X42" s="917"/>
      <c r="Y42" s="917"/>
      <c r="Z42" s="917"/>
      <c r="AA42" s="917"/>
      <c r="AB42" s="917"/>
      <c r="AC42" s="917"/>
      <c r="AD42" s="918"/>
      <c r="AE42" s="287"/>
    </row>
    <row r="43" spans="1:31" ht="114.75" customHeight="1" thickBot="1">
      <c r="A43" s="922"/>
      <c r="B43" s="923"/>
      <c r="C43" s="285" t="s">
        <v>10</v>
      </c>
      <c r="D43" s="110">
        <v>0.08</v>
      </c>
      <c r="E43" s="110">
        <v>0.08</v>
      </c>
      <c r="F43" s="110">
        <v>0.09</v>
      </c>
      <c r="G43" s="110">
        <v>0.08</v>
      </c>
      <c r="H43" s="110">
        <v>0.08</v>
      </c>
      <c r="I43" s="110"/>
      <c r="J43" s="110"/>
      <c r="K43" s="110"/>
      <c r="L43" s="111"/>
      <c r="M43" s="111"/>
      <c r="N43" s="111"/>
      <c r="O43" s="111"/>
      <c r="P43" s="291">
        <f t="shared" si="1"/>
        <v>0.41000000000000003</v>
      </c>
      <c r="Q43" s="924"/>
      <c r="R43" s="925"/>
      <c r="S43" s="925"/>
      <c r="T43" s="925"/>
      <c r="U43" s="925"/>
      <c r="V43" s="925"/>
      <c r="W43" s="925"/>
      <c r="X43" s="925"/>
      <c r="Y43" s="925"/>
      <c r="Z43" s="925"/>
      <c r="AA43" s="925"/>
      <c r="AB43" s="925"/>
      <c r="AC43" s="925"/>
      <c r="AD43" s="926"/>
      <c r="AE43" s="287"/>
    </row>
  </sheetData>
  <sheetProtection/>
  <mergeCells count="79">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T34 Q34 W34 Q38:AD43">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Zareth Ivana Doncel Baracaldo</cp:lastModifiedBy>
  <cp:lastPrinted>2023-06-08T03:02:28Z</cp:lastPrinted>
  <dcterms:created xsi:type="dcterms:W3CDTF">2011-04-26T22:16:52Z</dcterms:created>
  <dcterms:modified xsi:type="dcterms:W3CDTF">2023-06-08T03:07:18Z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