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05" firstSheet="2" activeTab="6"/>
  </bookViews>
  <sheets>
    <sheet name="VALIDACION" sheetId="1" state="hidden" r:id="rId1"/>
    <sheet name="Orientaciones y Asesorias" sheetId="2" r:id="rId2"/>
    <sheet name="Representacion juridica" sheetId="3" r:id="rId3"/>
    <sheet name="Seguimiento Representacion " sheetId="4" r:id="rId4"/>
    <sheet name="Ruta integral" sheetId="5" r:id="rId5"/>
    <sheet name="Seguimiento Ruta Integral" sheetId="6" r:id="rId6"/>
    <sheet name="URI" sheetId="7" r:id="rId7"/>
    <sheet name="Meta 1..n" sheetId="8" state="hidden" r:id="rId8"/>
    <sheet name="Iniciativas" sheetId="9" r:id="rId9"/>
    <sheet name="Indicadores PA" sheetId="10" r:id="rId10"/>
    <sheet name="Territorialización PA" sheetId="11" r:id="rId11"/>
    <sheet name="Instructivo" sheetId="12" r:id="rId12"/>
    <sheet name="Generalidades" sheetId="13" r:id="rId13"/>
    <sheet name="Hoja13" sheetId="14" state="hidden" r:id="rId14"/>
    <sheet name="Hoja1" sheetId="15" state="hidden" r:id="rId15"/>
  </sheets>
  <definedNames>
    <definedName name="_xlfn.IFERROR" hidden="1">#NAME?</definedName>
    <definedName name="_xlnm.Print_Area" localSheetId="8">'Iniciativas'!$A$1:$AD$39</definedName>
    <definedName name="_xlnm.Print_Area" localSheetId="1">'Orientaciones y Asesorias'!$A$1:$AD$41</definedName>
    <definedName name="_xlnm.Print_Area" localSheetId="2">'Representacion juridica'!$A$1:$AD$39</definedName>
    <definedName name="_xlnm.Print_Area" localSheetId="4">'Ruta integral'!$A$1:$AD$45</definedName>
    <definedName name="_xlnm.Print_Area" localSheetId="3">'Seguimiento Representacion '!$A$1:$AD$39</definedName>
    <definedName name="_xlnm.Print_Area" localSheetId="5">'Seguimiento Ruta Integral'!$A$1:$AD$41</definedName>
    <definedName name="_xlnm.Print_Area" localSheetId="6">'URI'!$A$1:$AD$45</definedName>
  </definedNames>
  <calcPr fullCalcOnLoad="1"/>
</workbook>
</file>

<file path=xl/comments10.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11.xml><?xml version="1.0" encoding="utf-8"?>
<comments xmlns="http://schemas.openxmlformats.org/spreadsheetml/2006/main">
  <authors>
    <author>Microsoft Office User</author>
  </authors>
  <commentList>
    <comment ref="AB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B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List>
</comments>
</file>

<file path=xl/comments2.xml><?xml version="1.0" encoding="utf-8"?>
<comments xmlns="http://schemas.openxmlformats.org/spreadsheetml/2006/main">
  <authors>
    <author>Microsoft Office User</author>
    <author/>
  </authors>
  <commentList>
    <comment ref="C32" authorId="0">
      <text>
        <r>
          <rPr>
            <b/>
            <sz val="14"/>
            <color indexed="8"/>
            <rFont val="Tahoma"/>
            <family val="2"/>
          </rPr>
          <t>Microsoft Office User:</t>
        </r>
        <r>
          <rPr>
            <sz val="14"/>
            <color indexed="8"/>
            <rFont val="Tahoma"/>
            <family val="2"/>
          </rPr>
          <t xml:space="preserve">
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<sst xmlns="http://schemas.openxmlformats.org/spreadsheetml/2006/main" count="2017" uniqueCount="575">
  <si>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</si>
  <si>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</si>
  <si>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</si>
  <si>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</si>
  <si>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</si>
  <si>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</si>
  <si>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</si>
  <si>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</si>
  <si>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</si>
  <si>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</si>
  <si>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</si>
  <si>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</si>
  <si>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</si>
  <si>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</si>
  <si>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</si>
  <si>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</si>
  <si>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</si>
  <si>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</si>
  <si>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</si>
  <si>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</si>
  <si>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</si>
  <si>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</si>
  <si>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</si>
  <si>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</si>
  <si>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</si>
  <si>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</si>
  <si>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</si>
  <si>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</si>
  <si>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</si>
  <si>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</si>
  <si>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</si>
  <si>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</si>
  <si>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</si>
  <si>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</si>
  <si>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</si>
  <si>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</si>
  <si>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</si>
  <si>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</si>
  <si>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</si>
  <si>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</si>
  <si>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</si>
  <si>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</si>
  <si>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</si>
  <si>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</si>
  <si>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</si>
  <si>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</si>
  <si>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</si>
  <si>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</si>
  <si>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</si>
  <si>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</si>
  <si>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</si>
  <si>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</si>
  <si>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</si>
  <si>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</si>
  <si>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</si>
  <si>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</si>
  <si>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</si>
  <si>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</si>
  <si>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</si>
  <si>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</si>
  <si>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</si>
  <si>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</si>
  <si>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</si>
  <si>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</si>
  <si>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</si>
  <si>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</si>
  <si>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</si>
  <si>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</si>
  <si>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</si>
  <si>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</si>
  <si>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</si>
  <si>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</si>
  <si>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</si>
  <si>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</si>
  <si>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</si>
  <si>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</si>
  <si>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</si>
  <si>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</si>
  <si>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</si>
  <si>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</si>
  <si>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</si>
  <si>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</si>
  <si>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</si>
  <si>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</si>
  <si>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</si>
  <si>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</si>
  <si>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</si>
  <si>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</si>
  <si>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</si>
  <si>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</si>
  <si>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</si>
  <si>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</si>
  <si>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</si>
  <si>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</si>
  <si>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</si>
  <si>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</si>
  <si>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</si>
  <si>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</si>
  <si>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</si>
  <si>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</si>
  <si>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</si>
  <si>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</si>
  <si>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</si>
  <si>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</si>
  <si>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</si>
  <si>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</si>
  <si>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</si>
  <si>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</si>
  <si>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</si>
  <si>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</si>
  <si>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</si>
  <si>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</si>
  <si>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</si>
  <si>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</si>
  <si>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</si>
  <si>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</si>
  <si>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</si>
  <si>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</si>
  <si>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</si>
  <si>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</si>
  <si>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</si>
  <si>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</si>
  <si>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</si>
  <si>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</si>
  <si>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</si>
  <si>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</si>
  <si>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</si>
  <si>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</si>
  <si>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</si>
  <si>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</si>
  <si>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</si>
  <si>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</si>
  <si>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</si>
  <si>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</si>
  <si>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</si>
  <si>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</si>
  <si>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</si>
  <si>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</si>
  <si>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</si>
  <si>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</si>
  <si>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</si>
  <si>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</si>
  <si>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</si>
  <si>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</si>
  <si>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</si>
  <si>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</si>
  <si>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</si>
  <si>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</si>
  <si>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</si>
  <si>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</si>
  <si>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</si>
  <si>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</si>
  <si>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</si>
  <si>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</si>
  <si>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</si>
  <si>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</si>
  <si>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</si>
  <si>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</si>
  <si>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</si>
  <si>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</si>
  <si>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</si>
  <si>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</si>
  <si>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</si>
  <si>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</si>
  <si>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</si>
  <si>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</si>
  <si>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</si>
  <si>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</si>
  <si>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</si>
  <si>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</si>
  <si>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</si>
  <si>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</si>
  <si>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</si>
  <si>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PRODUCTO INSTITUCIONAL:</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</si>
  <si>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</si>
  <si>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</si>
  <si>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</si>
  <si>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</si>
  <si>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</si>
  <si>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</si>
  <si>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</si>
  <si>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</si>
  <si>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</si>
  <si>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</si>
  <si>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</si>
  <si>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</si>
  <si>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</si>
  <si>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</si>
  <si>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</si>
  <si>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</si>
  <si>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</si>
  <si>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</si>
  <si>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</si>
  <si>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</si>
  <si>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</si>
  <si>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</si>
  <si>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</si>
  <si>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</si>
  <si>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</si>
  <si>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</si>
  <si>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</si>
  <si>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</si>
  <si>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</si>
  <si>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</si>
  <si>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</si>
  <si>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</si>
  <si>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</si>
  <si>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</si>
  <si>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</si>
  <si>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</si>
  <si>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</si>
  <si>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</si>
  <si>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</si>
  <si>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</si>
  <si>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</si>
  <si>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</si>
  <si>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</si>
  <si>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</si>
  <si>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</si>
  <si>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</si>
  <si>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</si>
  <si>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</si>
  <si>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</si>
  <si>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</si>
  <si>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</si>
  <si>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</si>
  <si>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</si>
  <si>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</si>
  <si>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</si>
  <si>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</si>
  <si>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</si>
  <si>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</si>
  <si>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</si>
  <si>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</si>
  <si>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</si>
  <si>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</si>
  <si>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</si>
  <si>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</si>
  <si>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</si>
  <si>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</si>
  <si>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</si>
  <si>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</si>
  <si>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</si>
  <si>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</si>
  <si>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</si>
  <si>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</si>
  <si>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</si>
  <si>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</si>
  <si>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</si>
  <si>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</si>
  <si>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</si>
  <si>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</si>
  <si>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</si>
  <si>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</si>
  <si>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</si>
  <si>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</si>
  <si>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</si>
  <si>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</si>
  <si>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</si>
  <si>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</si>
  <si>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</si>
  <si>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</si>
  <si>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</si>
  <si>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</si>
  <si>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</si>
  <si>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</si>
  <si>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</si>
  <si>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</si>
  <si>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</si>
  <si>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</si>
  <si>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</si>
  <si>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</si>
  <si>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</si>
  <si>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</si>
  <si>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</si>
  <si>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</si>
  <si>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</si>
  <si>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</si>
  <si>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</si>
  <si>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</si>
  <si>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</si>
  <si>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</si>
  <si>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</si>
  <si>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</si>
  <si>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</si>
  <si>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</si>
  <si>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</si>
  <si>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</si>
  <si>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</si>
  <si>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</si>
  <si>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</si>
  <si>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</si>
  <si>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</si>
  <si>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</si>
  <si>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</si>
  <si>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</si>
  <si>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</si>
  <si>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</si>
  <si>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</si>
  <si>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</si>
  <si>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</si>
  <si>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</si>
  <si>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</si>
  <si>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</si>
  <si>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</si>
  <si>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Infancia</t>
  </si>
  <si>
    <t>Mayores (Igual o superior a 60 años)</t>
  </si>
  <si>
    <t>Adultez (Entre 27 y 59 años)</t>
  </si>
  <si>
    <t>Juventud (Entre 14 y 27 años)</t>
  </si>
  <si>
    <t xml:space="preserve">Discapacidad </t>
  </si>
  <si>
    <t>LGBTI</t>
  </si>
  <si>
    <t xml:space="preserve">Indigena </t>
  </si>
  <si>
    <t>Afrodescendiente</t>
  </si>
  <si>
    <t>Raizal</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</si>
  <si>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</si>
  <si>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</si>
  <si>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</si>
  <si>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</si>
  <si>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</si>
  <si>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</si>
  <si>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</si>
  <si>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</si>
  <si>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</si>
  <si>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</si>
  <si>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</si>
  <si>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</si>
  <si>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</si>
  <si>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</si>
  <si>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</si>
  <si>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</si>
  <si>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</si>
  <si>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</si>
  <si>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</si>
  <si>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</si>
  <si>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</si>
  <si>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</si>
  <si>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</si>
  <si>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</si>
  <si>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</si>
  <si>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</si>
  <si>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</si>
  <si>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</si>
  <si>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</si>
  <si>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PESTAÑA No. 1 META 1..n</t>
  </si>
  <si>
    <t>PESTAÑA No. 2 SEGUIMIENTO INDICADORES</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</si>
  <si>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</si>
  <si>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</si>
  <si>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</si>
  <si>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</si>
  <si>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</si>
  <si>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</si>
  <si>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</si>
  <si>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</si>
  <si>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</si>
  <si>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</si>
  <si>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</si>
  <si>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</si>
  <si>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</si>
  <si>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</si>
  <si>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</si>
  <si>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</si>
  <si>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</si>
  <si>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</si>
  <si>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</si>
  <si>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</si>
  <si>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</si>
  <si>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</si>
  <si>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</si>
  <si>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</si>
  <si>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</si>
  <si>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</si>
  <si>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</si>
  <si>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</si>
  <si>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</si>
  <si>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</si>
  <si>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</si>
  <si>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</si>
  <si>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</si>
  <si>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</si>
  <si>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</si>
  <si>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</si>
  <si>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</si>
  <si>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</si>
  <si>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Este anexo, responde a la necesidad de plasmar la información correspondiente que las acciones (derivadas de metas PDD, metas proyecto de inversión, indicadores PMR, actividades) que se territorializan incluyendo el enfoque diferencial y según grupo etario.</t>
  </si>
  <si>
    <t>PROGRAMACIÓN</t>
  </si>
  <si>
    <t>0-5</t>
  </si>
  <si>
    <t>6-36</t>
  </si>
  <si>
    <t>13-17</t>
  </si>
  <si>
    <t>18-26</t>
  </si>
  <si>
    <t>27-59</t>
  </si>
  <si>
    <t>más de 59</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</si>
  <si>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</si>
  <si>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</si>
  <si>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</si>
  <si>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N/A</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</si>
  <si>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</si>
  <si>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</si>
  <si>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</si>
  <si>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</si>
  <si>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</si>
  <si>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</si>
  <si>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</si>
  <si>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</si>
  <si>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</si>
  <si>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 xml:space="preserve">Contribuir con la divulgación en las temáticas de derechos de las mujeres, acceso a la justicia y enfoque de género, en las entidades del Distrito
Realizar sensibilizaciones en género, justicia y derecho en los espacios concertados. </t>
  </si>
  <si>
    <t>Comité  - reuniones de articulación con participación de la SDMJ en marco de la EJG</t>
  </si>
  <si>
    <t xml:space="preserve">Documentos elaborados </t>
  </si>
  <si>
    <t>Sensibilizaciones de género, justicia y derecho de las mujeres</t>
  </si>
  <si>
    <t>Realizar a 35000 mujeres, orientaciones y asesorías socio jurídicas través de Casas de Justicia y escenarios de fiscalías (CAPIV, CAVIF y CAIVAS) y Sede</t>
  </si>
  <si>
    <t>Realizar atención en 7 Casas de Justicia con ruta integral</t>
  </si>
  <si>
    <t>Brindar en 3 URI priorizadas atención psicojurídica a mujeres víctimas de violencia.</t>
  </si>
  <si>
    <t>Realizar seguimiento al 100% de los casos que se atienden en 7 Casas de Justicia con ruta integral.</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</si>
  <si>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</si>
  <si>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</si>
  <si>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</si>
  <si>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</si>
  <si>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</si>
  <si>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 xml:space="preserve"> Presentar 4 iniciativas a favor del derecho a una vida libre de violencias y acceso a la justicia para las mujeres ante las instancias pertinentes</t>
  </si>
  <si>
    <t>Ejercer a 2770 casos nuevos asignados por Comité de Enlaces representacíón jurídica.</t>
  </si>
  <si>
    <t>Implementar en una (1) URI priorizada atención jurídica a mujeres víctimas de violencia en la vigencia 2022</t>
  </si>
  <si>
    <t>Casos nuevos de violencias contra las mujeres con representación jurídica en instancias judiciales y administrativas</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</si>
  <si>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</si>
  <si>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</si>
  <si>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Elaborar boletinas de la gestión del Comité de Enlaces y/o documentos de casos que visibilicen las violencias contra las mujeres, el acceso a la administración de justicia y/o que orienten la atención adecuada en estos casos</t>
  </si>
  <si>
    <t>Suma</t>
  </si>
  <si>
    <t>Número de mujeres atendidas con perspectiva de género y derechos de las mujeres a través de Casas de Justicia y espacios de atención integral de la Fiscalía (CAPIV, CAIVAS)</t>
  </si>
  <si>
    <t>Representaciones creadas en simisional que cuentan con acta de compromiso y poder otorgado por la ciudadana</t>
  </si>
  <si>
    <t xml:space="preserve">Participar en espacios de articulación intrainstitucinal  e interinstitucional, en el marco de Justicia de Género. </t>
  </si>
  <si>
    <t>Revisión periódica de los consolidados generados en el simisional y generación de alertas para mejoras y/o ajustes en el registro
(Número de seguimientos  realizados/ Número de seguimientos programados)*100</t>
  </si>
  <si>
    <t>(Número de comités - reuniones de articulación en los que se participa /Número de comités  - reuniones de espacios de articulación programados)*100</t>
  </si>
  <si>
    <t>(No. de documentos elaborados /Número de documentos  programados)*100</t>
  </si>
  <si>
    <t>Documentos</t>
  </si>
  <si>
    <t>(Número de sensibilizaciones realizadas / Número de sensibilizaciones programadas) * 100</t>
  </si>
  <si>
    <t>Mensual</t>
  </si>
  <si>
    <t>Trimestral</t>
  </si>
  <si>
    <t>Correo resultado revisión simisional</t>
  </si>
  <si>
    <t>Reporte Simisional</t>
  </si>
  <si>
    <t>Evidencias de asistencia a reunión</t>
  </si>
  <si>
    <t>Listados de asistencia</t>
  </si>
  <si>
    <t>Realizar seguimiento al 100% de los casos activos de representación jurídica</t>
  </si>
  <si>
    <t>Versión: 08</t>
  </si>
  <si>
    <t>Fecha de Emisión: 4 de enero de 2022</t>
  </si>
  <si>
    <t>Fecha de Emisión:  4 de enero de 2022</t>
  </si>
  <si>
    <t xml:space="preserve">No. De la Meta / Descripción </t>
  </si>
  <si>
    <t>1.1.1 Realizar a 35000 mujeres, orientaciones y asesorías socio jurídicas través de Casas de Justicia y escenarios de fiscalías (CAPIV, CAVIF y CAIVAS) y Sede.</t>
  </si>
  <si>
    <t>1.1.2  Ejercer a 1500 casos nuevos asignados por Comité de Enlaces representación jurídica.</t>
  </si>
  <si>
    <t>1.1.3 Realizar seguimiento al 100% de los casos activos de representación jurídica.</t>
  </si>
  <si>
    <t xml:space="preserve">2.1.1 Realizar atención en 7 Casas de Justicia con ruta integral </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</si>
  <si>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</si>
  <si>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</si>
  <si>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</si>
  <si>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</si>
  <si>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PROG. DE COMPROMISOS</t>
  </si>
  <si>
    <t>MAGNITUD PROGRAMADA</t>
  </si>
  <si>
    <t>MAGNITUD EJECUTADA</t>
  </si>
  <si>
    <t>PROGRAMACION</t>
  </si>
  <si>
    <t>PLAN DE ACCION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</si>
  <si>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</si>
  <si>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</si>
  <si>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Iniciar la representación judicial y/o administrativa de casos nuevos</t>
  </si>
  <si>
    <t>Representaciones administrativas</t>
  </si>
  <si>
    <t>Representaciones penales</t>
  </si>
  <si>
    <t>Representaciones Familia</t>
  </si>
  <si>
    <t>Casos con actuaciones en el mes</t>
  </si>
  <si>
    <t xml:space="preserve">Casos abiertos (para gestionar) al finalizar el mes </t>
  </si>
  <si>
    <t>Atenciones Casas de justicia Ruta Integral Ciudad Bolívar</t>
  </si>
  <si>
    <t>Atenciones Casas de justicia Ruta Integral  Suba Ciudad Jardín</t>
  </si>
  <si>
    <t>Atenciones Casas de justicia Ruta Integral Barrios Unidos</t>
  </si>
  <si>
    <t>Atenciones Casas de justicia Ruta Integral Bosa</t>
  </si>
  <si>
    <t>Atenciones jurídicas en URI</t>
  </si>
  <si>
    <t>Atenciones psicosociales en URI</t>
  </si>
  <si>
    <t>6 (2 NUEVAS)</t>
  </si>
  <si>
    <t>2 (1 ADICIONAL)</t>
  </si>
  <si>
    <t>4. Implementar en 2 casas de justicia con ruta integral los servicios de la SDMujer</t>
  </si>
  <si>
    <t>5. Brindar los servcios de orientacion y/o asesoria jurídica al 100% de las mujeres que demandan de estos servicios de la SDMujer en Casas de justicia con ruta integral</t>
  </si>
  <si>
    <t>6. Brindar los servcios de acompañamiento psicosocial al 100% de las mujeres que demandan de estos servicios de la SDMujer en Casas de justicia con ruta integral</t>
  </si>
  <si>
    <t>7. Brindar los servcios psicojurídicos al 100% de las mujeres que demandan de estos servicios de la SDMujer en Casas de justicia con ruta integral</t>
  </si>
  <si>
    <t>8. Realizar el escalonamiento a los casos que cumplen con los criterios establecidos por la SDMujer y son atendidos por las abogadas en las Casas de Justicia con ruta integral</t>
  </si>
  <si>
    <t>9. Realizar seguimiento de acuerdo con los criterios establecidos por la SDMujer a los casos asignados a las abogadas del nivel de representación en Casas de justicia con ruta integral</t>
  </si>
  <si>
    <t>10. Brindar los servcios de orientacion y/o asesoria jurídica al 100% de las mujeres que demandan de estos servicios de la SDMujer en URI PUENTE ARANDA</t>
  </si>
  <si>
    <t>11. Brindar los servcios de orientacion y/o asesoria jurídica al 100% de las mujeres que demandan de estos servicios de la SDMujer en URI BOSA</t>
  </si>
  <si>
    <t>12. Brindar los servcios de acompañamiento psicosocial al 100% de las mujeres que demandan de estos servicios de la SDMujer en URI PUENTE ARANDA</t>
  </si>
  <si>
    <t>13. Brindar los servcios de acompañamiento psicosocial al 100% de las mujeres que demandan de estos servicios de la SDMujer en URI BOSA</t>
  </si>
  <si>
    <t>14. Presentar 1 iniciativa a favor del derecho a una vida libre de violencias y acceso a la justicia para las mujeres ante las instancias pertinentes</t>
  </si>
  <si>
    <t>Iniciar la representación judicial y/o administrativa de 2770 casos nuevos</t>
  </si>
  <si>
    <t>Casos de ruta integral que iniciaron representación en el periodo</t>
  </si>
  <si>
    <t>Atenciones realizadas en casas de justicia sin ruta integral y sede</t>
  </si>
  <si>
    <t>Mujeres atendidas por primera vez en alguno de los puntos de atención Casas de Justicia, escenarios de fiscalias (URI, Caivas y Capiv)</t>
  </si>
  <si>
    <t>Hombres atendidos en alguno de los puntos de atención Casas de Justicia, escenarios de fiscalias (URI, Caivas y Capiv)</t>
  </si>
  <si>
    <t>Intersexuales atendidos en alguno de los puntos de atención Casas de Justicia, escenarios de fiscalias (URI, Caivas y Capiv)</t>
  </si>
  <si>
    <t>Atenciones realizadas en escenarios de fiscalías (Caivas y Capiv)</t>
  </si>
  <si>
    <t>35. Número de mujeres atendidas con perspectiva de género y derechos de las mujeres a través de Casas de Justicia y espacios de atención integral de la Fiscalía (CAPIV, CAIVAS)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</si>
  <si>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</si>
  <si>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</si>
  <si>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 xml:space="preserve"> Realizar atención con ruta integral en 7 Casas de Justicia</t>
  </si>
  <si>
    <t>Brindar atención psicojurídica a mujeres víctimas de violencia en 3 URI priorizadas.</t>
  </si>
  <si>
    <t>Creciente</t>
  </si>
  <si>
    <t>Porcentaje (Reporte seguimientos)</t>
  </si>
  <si>
    <t>Porcentaje (Reuniones)</t>
  </si>
  <si>
    <t>Porcentaje (Documentos)</t>
  </si>
  <si>
    <t>Porcentaje (Sensibilizaciones)</t>
  </si>
  <si>
    <t>10 y 11</t>
  </si>
  <si>
    <t>12 y 13</t>
  </si>
  <si>
    <t>1,2,10 y 11</t>
  </si>
  <si>
    <t>Número Casos nuevos</t>
  </si>
  <si>
    <t>Número Mujeres</t>
  </si>
  <si>
    <t>Número Hombres</t>
  </si>
  <si>
    <t>Número Intersexuales</t>
  </si>
  <si>
    <t>Número Atenciones</t>
  </si>
  <si>
    <t>Número Representaciones</t>
  </si>
  <si>
    <t>Número Casos</t>
  </si>
  <si>
    <t>Número Casas de justica</t>
  </si>
  <si>
    <t>Número Uri</t>
  </si>
  <si>
    <t>Atender a las mujeres que acuden por primera vez</t>
  </si>
  <si>
    <t>Atender a intersexuales que acuden por primera vez</t>
  </si>
  <si>
    <t>Realizar las atenciones que se demandan en este esenario</t>
  </si>
  <si>
    <t>Iniciar representacion en procesos administrativos</t>
  </si>
  <si>
    <t>Iniciar representacion en procesos penales</t>
  </si>
  <si>
    <t>Iniciar representacion en procesos familia</t>
  </si>
  <si>
    <t>Realizar las actuaciones respectivas de acuerdo con los procesos de representación</t>
  </si>
  <si>
    <t>Establecer los casos abiertos en representación</t>
  </si>
  <si>
    <t>Contribuir con el reconocimiento y la garantía, restablecimiento, de los derechos humanos de las mujeres del Distrito Capital, la eliminación de las causas estructurales de la violencia contra las mujeres y el acceso efectivo a la justicia.</t>
  </si>
  <si>
    <t>Nombre: CATALINA PUERTA VELÁSQUEZ</t>
  </si>
  <si>
    <t>Cargo: Lideresa Técnica Proyecto de Inversión 7672</t>
  </si>
  <si>
    <t>Nombre: LISA CRISTINA GÓMEZ CAMARGO</t>
  </si>
  <si>
    <t>Cargo: Subsecretaria de Fortalecimiento de Capacidades y Oportunidades</t>
  </si>
  <si>
    <t xml:space="preserve">Nombre: SANDRA LILIANA CALDERÓN / MARÍA DEL PILAR DUARTE </t>
  </si>
  <si>
    <t>Cargo: Contratistas</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</si>
  <si>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especializado; de otra parte, las ciudadanas se benefician con el apoyo y acompañamiento para la activiación de ruta y/o articulación con las entidades respectivas.</t>
  </si>
  <si>
    <t>Las mujeres se benefician con la implementación de la estrategia de URI, al poder acceder a atenciones socio jurídicas de orientación y asesoría especializadas y acompañamiento en el proceso de denuncia, en los casos que lo requirieran pueden acceder al acompañamiento psicosocial especializado.</t>
  </si>
  <si>
    <t xml:space="preserve">Acumulado del número de mujeres que reciben los serivicios por primera vez en la vigencia reportada. </t>
  </si>
  <si>
    <t>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t>
  </si>
  <si>
    <t>6-12</t>
  </si>
  <si>
    <t>Programada para segundo semestre</t>
  </si>
  <si>
    <t xml:space="preserve">Las mujeres se benefician al poder acceder a  los servicios de orienentación y asesoría sociojurídica en los diferentes espacios que estan dispuestos en 13 de las 20 localidades. </t>
  </si>
  <si>
    <t xml:space="preserve">En el mes se realizaron 165 atenciones sociojurídicas,  35 asesorías en CAIVAS,  y en CAPIV 110 asesorías y 20 orientaciones. Las atencione se brindaron a 158 mujeres y 1 hombre. 
El tema de consulta mas recurrente en CAIVAS fue Actos sexuales con menor de 14 años (25%);  el tema de consulta mas recurrente en CAPIV fue violencia intrafamiliar y Trámite medida de protección (53%), </t>
  </si>
  <si>
    <t>Durante el mes se inició la representación a 49 procesos administrativos discriminados así: 32 casos para Trámite de medida de protección; 17 por Incumplimiento de medida;  32 procesos penales discriminados así: 29 por VIF, 2 por Violencia sexual y 1 por tentaiva de feminicidio y 5  procesos de familia, de los cuales 2 son por divorcio.</t>
  </si>
  <si>
    <t>Atender hombres que acuden por primera vez</t>
  </si>
  <si>
    <t>En el periodo 782 mujeres por primera vez y 169 Mujeres que ya habian recibido atención en periodos anteriores recibireron atención en Casas de Justicia y CAF y URI, para un total de 951 mujeres.</t>
  </si>
  <si>
    <t>Se realizaron 165 atenciones en CAF (Caivas y Capiv)</t>
  </si>
  <si>
    <t>Se realizó seguimiento al registro de los módulos Pscosocial y Sociojurídico de CIOM, EJG y Hospitales</t>
  </si>
  <si>
    <t>Posicionamiento y reflexión frente al tema,en pro de una propuesta regulatoria del acoso sexual que sea integral y más allá del ámbito penal.</t>
  </si>
  <si>
    <t>18-28</t>
  </si>
  <si>
    <t>29-59</t>
  </si>
  <si>
    <t>De las atenciones, 9 mujer es afrodescendiente, 4 Indigena y 2 Rrom
Por discapacidad:5 Auditiva, 8 física, 1 mental, 1 sordociega,  4 visual y 4 mas de una discapacidad.
232 mujeres son cabezas de familia.</t>
  </si>
  <si>
    <t>En el mes, se realizaron 355 atenciones sociojurídicas, 271 asesorías  y 84 orientaciones. Las casas de justicia con mayor número de atenciones fueron: Kennedy: 67, Engativá: 54 y Fontibón 38. 
El tema de consulta más recurrente en Casas de Justicia fue violencia intrafamiliar y/o Trámite medida de protección 41%, alimentos 14%, custodia 11% y Divorcio y/o Régimen patrimonial con un 8%.  Nota: En una atención pueden abordarse varios temas de consulta.</t>
  </si>
  <si>
    <t>Se cuenta con un equipo 25 abogadas para ejercer representación jurídica en favor de las ciudadanas, especializadas en temas de familia, penales y administrativos.</t>
  </si>
  <si>
    <t>Las mujeres pueden acceder al servicio gratuito de representación jurídica, siempre que cumplan con los criterios establecidos por la Res. 0435 de 2020, favoreciendo el acceso a la justicia y el restablecimiento de sus derechos o de sus familias en caso de feminicidio.</t>
  </si>
  <si>
    <t>Se cuenta con el equipo de abogadas (Orientación, Asesoría y Representación), psicóloga y dinamizadora en cada casa de justicia con ruta integral. Se avanza en la articulación en línea con la CIOM y la Manzana del cuidado de Manitas, y comisarios de familia de estos espacios. Las casas de Justicia de Ciudad Bolívar, Barrios Unidos y Ciudad Jardín, implementaron y articularon con el CRI la base datos casi en un 95% para la atención de las mujeres.
En Bosa se inició la implementación de la base de datos desde el 1 de marzo de 2022.
De otra parte, se visibiliza con las dinamizadoras, que la activación de la ruta con mujeres en riesgo en los aspectos sociales está en estos temas más repetitivos:  Ciudad Bolívar con 12 activaciones en la ruta de empleabilidad de la SDMujer y 3 el SIDICU 
Ciudad Jardín 10 activaciones en ruta de empleabilidad de la SDMujer y 2 en SIDICU; Bosa activaciones con 2 en ruta de empleabilidad de la SDMujer y 2 en SIDICU; y Barrios Unidos 6 activaciones en ruta de empleabilidad de la SDMujer y 3 en SIDICU.</t>
  </si>
  <si>
    <t>En el mes 39 mujeres recibieron solo acompañamiento psicosocial en las casas de justicia con ruta integral, por la SDMujer</t>
  </si>
  <si>
    <t>En el mes 267 mujeres recibieron solo atención jurídica en las casas de justicia con ruta integral, por la SDMujer</t>
  </si>
  <si>
    <t>87 mujeres recbieron en el mes atencion psicojurídica con enfoque de género por la SDMujer.  En Ciudad Jardín 13 mujeres; 17 en Barrios Unidos; 28 en Ciudad Bolívar y 29 en Bosa.</t>
  </si>
  <si>
    <t xml:space="preserve">En el periodo se realizó seguimiento a 88 casos que ya cuentan con representación jurídica y el equipo psicosocial adelantó seguimiento a 94 casos.
</t>
  </si>
  <si>
    <t>Las ciudadanas se han beneficiado al contar con el acompañamiento de las abogadas de ruta integral y litigio para el seguimiento de los casos que tienen asignada abogada de representación, así como para casos con acompañamiento psicosocial.</t>
  </si>
  <si>
    <t>En el periodo las abogadas de las casas de justicia con ruta integral realizaron 16 escalonamientos, así: 4 en Ciudad Bolívar; 4 Barrios Unidos, 6 en Bosa y 2 en Suba Ciudad Jardín.</t>
  </si>
  <si>
    <t>En el periodo inició la representación en 12 casos escalonados por Ruta integral, y se dio el cierre de 2. Se tienen 93 casos activos en representación. Se realizó seguimiento a 88 casos.</t>
  </si>
  <si>
    <t>En febrero se brindaron 110 atenciones sociojurídicas en URI Puente Aranda, realizadas a 104 mujeres y 2 hombres.</t>
  </si>
  <si>
    <t>En febrero se brindaron 99 acompañamientos psicosociales en URI Puente Aranda, realizadas a 97 mujeres y 2 hombres. 95 Mujeres tuvieron seguimiento en este mes.</t>
  </si>
  <si>
    <t>A partir del avance de la vigencia anterior en materia de agenda normativa respecto al  posicionamiento Acoso Sexual en Comisión Asesora Distrital de Política Criminal y Tratamiento Carcelario, se inició con la propuesta de plan de trabajo y selección de temas normativos a profundizar en esta vigencia.</t>
  </si>
  <si>
    <t>En el periodo, se presentaron 6 hombres a recibir atención en los diferentes escenarios (Casas de Justicia, URI, CAF)</t>
  </si>
  <si>
    <t>Se inició representación a 49 procesos administrativos</t>
  </si>
  <si>
    <t>Se inició representación a 32 procesos penales</t>
  </si>
  <si>
    <t>Se inició representación a 5 procesos de familia</t>
  </si>
  <si>
    <t>817 casos que estan en representación registraron actuaciones en simisional durante el mes.</t>
  </si>
  <si>
    <t>1.053 casos que estan en represención registraron actuaciones en simisional en el último trimreste (Dic-Feb). Entre las actuaciones está el cierre de 40 casos.</t>
  </si>
  <si>
    <t xml:space="preserve">Se realizaron 147 atenciones en esta Casa de Justicia con ruta integral </t>
  </si>
  <si>
    <t xml:space="preserve">Se realizaron 49 atenciones en esta Casa de Justicia con ruta integral </t>
  </si>
  <si>
    <t xml:space="preserve">Se realizaron 56 atenciones en esta Casa de Justicia con ruta integral </t>
  </si>
  <si>
    <t xml:space="preserve">Se realizaron 117 atenciones en esta Casa de Justicia con ruta integral </t>
  </si>
  <si>
    <t>En el periodo inició la representación en 12 casos escalonados por Ruta integral, y se dio el cierre de 2. Se tienen 93 casos activos en representación</t>
  </si>
  <si>
    <t>Se realizaron 99 acompañamientos Piscosociales en URI Puente Aranda</t>
  </si>
  <si>
    <t>En 28 de febrero se realizó en coordinación con el Departamento Administrativo del Servicio Civil Distrital - DASCD, una sensibilización en temas de acoso laboral con la participación de 238 servidores públicos de diferentes entidades del orden territorial.</t>
  </si>
  <si>
    <t>Se realizaron 110 atenciones jurídicas por parte del equipo en URI Puente Aranda</t>
  </si>
  <si>
    <t>Se destaca la realización de una mesa técnica con la fiscalía de actos urgentes de la URI Puente Aranda para establecer los criterios de los casos para aplicar prueba anticipada, dando continuidad al impulso de un pilotaje que permita emplear esta herramienta en el abordaje integral y oportuno para el acceso a la justicia de las mujeres víctimas de violencias. Adicionalmente, en un ejercicio interno del equipo de la estrategia, se revisó la ruta interna de la URI Puente Aranda, a la que acceden las mujeres víctimas de violencias que se acercan a denunciar a este espacio de atención, se analizó el flujograma de la atención, los tiempos de respuesta de cada institución y un estimado de cuánto se tarda cada mujer en el trámite, con lo que se tiene un panorama más claro de los aspectos que pueden fortalecerse en la articulación intersectorial para la mejora de la respuesta a las ciudadanas. 
Se está implementando en la mayoría de las atenciones (90%) la atención en dupla con las profesionales jurídicas y psicólogas.</t>
  </si>
  <si>
    <t>Se realizaron 355 atenciones en Casas de Justicia sin ruta integral y sede</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</si>
</sst>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000"/>
    <numFmt numFmtId="210" formatCode="0.0000"/>
    <numFmt numFmtId="211" formatCode="0.00000"/>
    <numFmt numFmtId="212" formatCode="[$-240A]dddd\,\ dd&quot; de &quot;mmmm&quot; de &quot;yyyy"/>
    <numFmt numFmtId="213" formatCode="[$-240A]hh:mm:ss\ AM/PM"/>
  </numFmts>
  <fonts count="9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4"/>
      <color indexed="8"/>
      <name val="Tahoma"/>
      <family val="2"/>
    </font>
    <font>
      <sz val="14"/>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name val="Calibri"/>
      <family val="2"/>
    </font>
    <font>
      <b/>
      <sz val="11"/>
      <color indexed="10"/>
      <name val="Calibri"/>
      <family val="2"/>
    </font>
    <font>
      <b/>
      <i/>
      <sz val="11"/>
      <name val="Calibri"/>
      <family val="2"/>
    </font>
    <font>
      <b/>
      <sz val="18"/>
      <name val="Calibri"/>
      <family val="2"/>
    </font>
    <font>
      <b/>
      <sz val="14"/>
      <color indexed="8"/>
      <name val="Arial Black"/>
      <family val="2"/>
    </font>
    <font>
      <b/>
      <sz val="18"/>
      <color indexed="55"/>
      <name val="Calibri"/>
      <family val="2"/>
    </font>
    <font>
      <b/>
      <sz val="14"/>
      <color indexed="8"/>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rgb="FF000000"/>
      <name val="Calibri"/>
      <family val="2"/>
    </font>
    <font>
      <sz val="11"/>
      <color rgb="FF000000"/>
      <name val="Calibri"/>
      <family val="2"/>
    </font>
    <font>
      <b/>
      <sz val="14"/>
      <color theme="1"/>
      <name val="Arial Black"/>
      <family val="2"/>
    </font>
    <font>
      <b/>
      <sz val="14"/>
      <color theme="1"/>
      <name val="Calibri"/>
      <family val="2"/>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style="thin"/>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9" fontId="57"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8" fillId="21" borderId="0" applyNumberFormat="0" applyBorder="0" applyAlignment="0" applyProtection="0"/>
    <xf numFmtId="0" fontId="59" fillId="22" borderId="4" applyNumberFormat="0" applyAlignment="0" applyProtection="0"/>
    <xf numFmtId="0" fontId="60" fillId="23" borderId="5" applyNumberFormat="0" applyAlignment="0" applyProtection="0"/>
    <xf numFmtId="0" fontId="61" fillId="0" borderId="6" applyNumberFormat="0" applyFill="0" applyAlignment="0" applyProtection="0"/>
    <xf numFmtId="0" fontId="62" fillId="0" borderId="7" applyNumberFormat="0" applyFill="0" applyAlignment="0" applyProtection="0"/>
    <xf numFmtId="0" fontId="63" fillId="24" borderId="0" applyNumberFormat="0" applyProtection="0">
      <alignment horizontal="left" wrapText="1" indent="4"/>
    </xf>
    <xf numFmtId="0" fontId="64" fillId="24" borderId="0" applyNumberFormat="0" applyProtection="0">
      <alignment horizontal="left" wrapText="1" indent="4"/>
    </xf>
    <xf numFmtId="0" fontId="65"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60" fillId="30" borderId="0" applyNumberFormat="0" applyBorder="0" applyAlignment="0" applyProtection="0"/>
    <xf numFmtId="0" fontId="66" fillId="31" borderId="4" applyNumberFormat="0" applyAlignment="0" applyProtection="0"/>
    <xf numFmtId="16" fontId="31" fillId="0" borderId="0" applyFont="0" applyFill="0" applyBorder="0" applyAlignment="0">
      <protection/>
    </xf>
    <xf numFmtId="0" fontId="67" fillId="32" borderId="0" applyNumberFormat="0" applyBorder="0" applyProtection="0">
      <alignment horizontal="center" vertical="center"/>
    </xf>
    <xf numFmtId="0" fontId="68" fillId="0" borderId="0" applyNumberFormat="0" applyFill="0" applyBorder="0" applyAlignment="0" applyProtection="0"/>
    <xf numFmtId="0" fontId="69" fillId="0" borderId="0" applyNumberFormat="0" applyFill="0" applyBorder="0" applyAlignment="0" applyProtection="0"/>
    <xf numFmtId="0" fontId="70"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44"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3" fillId="22" borderId="9" applyNumberFormat="0" applyAlignment="0" applyProtection="0"/>
    <xf numFmtId="0" fontId="74" fillId="0" borderId="0" applyNumberFormat="0" applyFill="0" applyBorder="0" applyAlignment="0" applyProtection="0"/>
    <xf numFmtId="0" fontId="64" fillId="0" borderId="0" applyFill="0" applyBorder="0">
      <alignment wrapText="1"/>
      <protection/>
    </xf>
    <xf numFmtId="0" fontId="56"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65" fillId="0" borderId="11" applyNumberFormat="0" applyFill="0" applyAlignment="0" applyProtection="0"/>
    <xf numFmtId="0" fontId="78" fillId="24" borderId="0" applyNumberFormat="0" applyBorder="0" applyProtection="0">
      <alignment horizontal="left" indent="1"/>
    </xf>
    <xf numFmtId="0" fontId="79" fillId="0" borderId="12" applyNumberFormat="0" applyFill="0" applyAlignment="0" applyProtection="0"/>
  </cellStyleXfs>
  <cellXfs count="88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9"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0" fillId="38" borderId="28" xfId="0" applyFont="1" applyFill="1" applyBorder="1" applyAlignment="1">
      <alignment vertical="center"/>
    </xf>
    <xf numFmtId="0" fontId="80" fillId="38" borderId="0" xfId="0" applyFont="1" applyFill="1" applyBorder="1" applyAlignment="1">
      <alignment vertical="center"/>
    </xf>
    <xf numFmtId="0" fontId="80"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1"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9"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9"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0" fillId="0" borderId="0" xfId="0" applyFont="1" applyAlignment="1">
      <alignment vertical="center"/>
    </xf>
    <xf numFmtId="0" fontId="82" fillId="11" borderId="41" xfId="0" applyFont="1" applyFill="1" applyBorder="1" applyAlignment="1">
      <alignment vertical="center"/>
    </xf>
    <xf numFmtId="0" fontId="82" fillId="11" borderId="42" xfId="0" applyFont="1" applyFill="1" applyBorder="1" applyAlignment="1">
      <alignment vertical="center"/>
    </xf>
    <xf numFmtId="0" fontId="82" fillId="11" borderId="0" xfId="0" applyFont="1" applyFill="1" applyBorder="1" applyAlignment="1">
      <alignment vertical="center"/>
    </xf>
    <xf numFmtId="0" fontId="82" fillId="11" borderId="43" xfId="0" applyFont="1" applyFill="1" applyBorder="1" applyAlignment="1">
      <alignment vertical="center"/>
    </xf>
    <xf numFmtId="0" fontId="82" fillId="11" borderId="15" xfId="0" applyFont="1" applyFill="1" applyBorder="1" applyAlignment="1">
      <alignment vertical="center"/>
    </xf>
    <xf numFmtId="0" fontId="82" fillId="11" borderId="44" xfId="0" applyFont="1" applyFill="1" applyBorder="1" applyAlignment="1">
      <alignment vertical="center"/>
    </xf>
    <xf numFmtId="0" fontId="82" fillId="11" borderId="13" xfId="0" applyFont="1" applyFill="1" applyBorder="1" applyAlignment="1">
      <alignment horizontal="center" vertical="center" wrapText="1"/>
    </xf>
    <xf numFmtId="0" fontId="80" fillId="0" borderId="13" xfId="0" applyFont="1" applyBorder="1" applyAlignment="1">
      <alignment horizontal="center" vertical="center" wrapText="1"/>
    </xf>
    <xf numFmtId="183" fontId="80" fillId="0" borderId="13" xfId="59" applyFont="1" applyBorder="1" applyAlignment="1">
      <alignment horizontal="center" vertical="center" wrapText="1"/>
    </xf>
    <xf numFmtId="0" fontId="80" fillId="0" borderId="13" xfId="0" applyFont="1" applyBorder="1" applyAlignment="1">
      <alignment vertical="center"/>
    </xf>
    <xf numFmtId="0" fontId="81" fillId="0" borderId="13" xfId="0" applyFont="1" applyBorder="1" applyAlignment="1">
      <alignment vertical="center" wrapText="1"/>
    </xf>
    <xf numFmtId="0" fontId="80"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3" fillId="11" borderId="13" xfId="0" applyFont="1" applyFill="1" applyBorder="1" applyAlignment="1">
      <alignment horizontal="center" vertical="center"/>
    </xf>
    <xf numFmtId="0" fontId="80"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0" fillId="0" borderId="13" xfId="0" applyFont="1" applyBorder="1" applyAlignment="1">
      <alignment horizontal="left" vertical="center"/>
    </xf>
    <xf numFmtId="0" fontId="80" fillId="0" borderId="14" xfId="0" applyFont="1" applyFill="1" applyBorder="1" applyAlignment="1">
      <alignment horizontal="left" vertical="center"/>
    </xf>
    <xf numFmtId="0" fontId="80" fillId="0" borderId="13" xfId="0" applyFont="1" applyFill="1" applyBorder="1" applyAlignment="1">
      <alignment horizontal="left" vertical="center"/>
    </xf>
    <xf numFmtId="169" fontId="80" fillId="0" borderId="13" xfId="60" applyFont="1" applyFill="1" applyBorder="1" applyAlignment="1">
      <alignment vertical="center"/>
    </xf>
    <xf numFmtId="0" fontId="84" fillId="0" borderId="0" xfId="0" applyFont="1" applyAlignment="1">
      <alignment vertical="center"/>
    </xf>
    <xf numFmtId="0" fontId="16" fillId="0" borderId="13" xfId="0" applyFont="1" applyBorder="1" applyAlignment="1">
      <alignment horizontal="center" vertical="center" wrapText="1"/>
    </xf>
    <xf numFmtId="0" fontId="82" fillId="0" borderId="0" xfId="0" applyFont="1" applyAlignment="1">
      <alignment horizontal="left" vertical="center"/>
    </xf>
    <xf numFmtId="0" fontId="82" fillId="11" borderId="13" xfId="0" applyFont="1" applyFill="1" applyBorder="1" applyAlignment="1">
      <alignment vertical="center"/>
    </xf>
    <xf numFmtId="169" fontId="80" fillId="0" borderId="14" xfId="60" applyFont="1" applyFill="1" applyBorder="1" applyAlignment="1">
      <alignment vertical="center"/>
    </xf>
    <xf numFmtId="49" fontId="80" fillId="0" borderId="14" xfId="60" applyNumberFormat="1" applyFont="1" applyFill="1" applyBorder="1" applyAlignment="1">
      <alignment vertical="center"/>
    </xf>
    <xf numFmtId="49" fontId="80" fillId="0" borderId="13" xfId="60" applyNumberFormat="1" applyFont="1" applyFill="1" applyBorder="1" applyAlignment="1">
      <alignment vertical="center"/>
    </xf>
    <xf numFmtId="0" fontId="80" fillId="0" borderId="0" xfId="0" applyFont="1" applyAlignment="1">
      <alignment horizontal="left" vertical="center"/>
    </xf>
    <xf numFmtId="0" fontId="80" fillId="0" borderId="0" xfId="0" applyFont="1" applyFill="1" applyAlignment="1">
      <alignment horizontal="left" vertical="center"/>
    </xf>
    <xf numFmtId="0" fontId="82" fillId="17" borderId="13" xfId="0" applyFont="1" applyFill="1" applyBorder="1" applyAlignment="1">
      <alignment horizontal="center" vertical="center"/>
    </xf>
    <xf numFmtId="0" fontId="82" fillId="0" borderId="13" xfId="0" applyFont="1" applyFill="1" applyBorder="1" applyAlignment="1">
      <alignment horizontal="center" vertical="center"/>
    </xf>
    <xf numFmtId="0" fontId="80" fillId="0" borderId="1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2" fillId="0" borderId="13" xfId="0" applyFont="1" applyFill="1" applyBorder="1" applyAlignment="1">
      <alignment horizontal="center" vertical="center" wrapText="1"/>
    </xf>
    <xf numFmtId="0" fontId="80" fillId="0" borderId="13" xfId="0" applyFont="1" applyFill="1" applyBorder="1" applyAlignment="1">
      <alignment vertical="center" wrapText="1"/>
    </xf>
    <xf numFmtId="0" fontId="82" fillId="0" borderId="13" xfId="0" applyFont="1" applyFill="1" applyBorder="1" applyAlignment="1">
      <alignment vertical="center" wrapText="1"/>
    </xf>
    <xf numFmtId="0" fontId="80"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0"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5"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6" xfId="0" applyFont="1" applyBorder="1" applyAlignment="1">
      <alignment vertical="center" wrapText="1"/>
    </xf>
    <xf numFmtId="0" fontId="82"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9" fontId="11" fillId="0" borderId="22" xfId="71" applyNumberFormat="1" applyFont="1" applyFill="1" applyBorder="1" applyAlignment="1" applyProtection="1">
      <alignment horizontal="center" vertical="center" wrapText="1"/>
      <protection/>
    </xf>
    <xf numFmtId="0" fontId="80" fillId="0" borderId="44"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3" xfId="0" applyFont="1" applyBorder="1" applyAlignment="1">
      <alignment horizontal="center" wrapText="1"/>
    </xf>
    <xf numFmtId="9" fontId="80" fillId="0" borderId="13" xfId="59" applyNumberFormat="1" applyFont="1" applyBorder="1" applyAlignment="1">
      <alignment horizontal="center" vertical="center" wrapText="1"/>
    </xf>
    <xf numFmtId="9" fontId="10" fillId="0" borderId="22" xfId="71" applyNumberFormat="1" applyFont="1" applyFill="1" applyBorder="1" applyAlignment="1" applyProtection="1">
      <alignment horizontal="center" vertical="center" wrapText="1"/>
      <protection/>
    </xf>
    <xf numFmtId="0" fontId="80" fillId="0" borderId="13" xfId="0" applyFont="1" applyFill="1" applyBorder="1" applyAlignment="1">
      <alignment horizontal="center" vertical="center" wrapText="1"/>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47" fillId="38" borderId="23" xfId="71" applyFont="1" applyFill="1" applyBorder="1" applyAlignment="1" applyProtection="1">
      <alignment vertical="center" wrapText="1"/>
      <protection/>
    </xf>
    <xf numFmtId="0" fontId="47" fillId="38" borderId="24" xfId="71" applyFont="1" applyFill="1" applyBorder="1" applyAlignment="1" applyProtection="1">
      <alignment vertical="center" wrapText="1"/>
      <protection/>
    </xf>
    <xf numFmtId="0" fontId="47" fillId="38" borderId="25" xfId="71" applyFont="1" applyFill="1" applyBorder="1" applyAlignment="1" applyProtection="1">
      <alignment vertical="center" wrapText="1"/>
      <protection/>
    </xf>
    <xf numFmtId="0" fontId="47" fillId="38" borderId="0" xfId="71" applyFont="1" applyFill="1" applyBorder="1" applyAlignment="1" applyProtection="1">
      <alignment vertical="center" wrapText="1"/>
      <protection/>
    </xf>
    <xf numFmtId="0" fontId="48" fillId="38" borderId="0" xfId="71" applyFont="1" applyFill="1" applyBorder="1" applyAlignment="1" applyProtection="1">
      <alignment vertical="center" wrapText="1"/>
      <protection/>
    </xf>
    <xf numFmtId="0" fontId="47" fillId="38" borderId="26" xfId="71" applyFont="1" applyFill="1" applyBorder="1" applyAlignment="1" applyProtection="1">
      <alignment vertical="center" wrapText="1"/>
      <protection/>
    </xf>
    <xf numFmtId="0" fontId="31" fillId="38" borderId="26" xfId="71" applyFont="1" applyFill="1" applyBorder="1" applyAlignment="1" applyProtection="1">
      <alignment vertical="center" wrapText="1"/>
      <protection/>
    </xf>
    <xf numFmtId="0" fontId="31" fillId="38" borderId="27" xfId="71" applyFont="1" applyFill="1" applyBorder="1" applyAlignment="1" applyProtection="1">
      <alignment vertical="center" wrapText="1"/>
      <protection/>
    </xf>
    <xf numFmtId="0" fontId="47" fillId="38" borderId="28" xfId="71" applyFont="1" applyFill="1" applyBorder="1" applyAlignment="1" applyProtection="1">
      <alignment vertical="center" wrapText="1"/>
      <protection/>
    </xf>
    <xf numFmtId="0" fontId="31" fillId="38" borderId="0" xfId="71" applyFont="1" applyFill="1" applyBorder="1" applyAlignment="1" applyProtection="1">
      <alignment vertical="center" wrapText="1"/>
      <protection/>
    </xf>
    <xf numFmtId="0" fontId="31" fillId="38" borderId="29" xfId="71" applyFont="1" applyFill="1" applyBorder="1" applyAlignment="1" applyProtection="1">
      <alignment vertical="center" wrapText="1"/>
      <protection/>
    </xf>
    <xf numFmtId="0" fontId="47" fillId="0" borderId="28" xfId="71" applyFont="1" applyFill="1" applyBorder="1" applyAlignment="1" applyProtection="1">
      <alignment vertical="center" wrapText="1"/>
      <protection/>
    </xf>
    <xf numFmtId="0" fontId="47" fillId="0" borderId="0" xfId="71" applyFont="1" applyFill="1" applyBorder="1" applyAlignment="1" applyProtection="1">
      <alignment vertical="center" wrapText="1"/>
      <protection/>
    </xf>
    <xf numFmtId="0" fontId="47" fillId="0" borderId="0" xfId="71" applyFont="1" applyFill="1" applyBorder="1" applyAlignment="1">
      <alignment horizontal="center" vertical="center" wrapText="1"/>
      <protection/>
    </xf>
    <xf numFmtId="0" fontId="0" fillId="0" borderId="0" xfId="0" applyFont="1" applyFill="1" applyBorder="1" applyAlignment="1">
      <alignment horizontal="center" vertical="center"/>
    </xf>
    <xf numFmtId="0" fontId="48" fillId="0" borderId="0" xfId="71" applyFont="1" applyFill="1" applyBorder="1" applyAlignment="1" applyProtection="1">
      <alignment vertical="center" wrapText="1"/>
      <protection/>
    </xf>
    <xf numFmtId="0" fontId="31" fillId="0" borderId="0" xfId="71" applyFont="1" applyFill="1" applyBorder="1" applyAlignment="1" applyProtection="1">
      <alignment vertical="center" wrapText="1"/>
      <protection/>
    </xf>
    <xf numFmtId="0" fontId="31" fillId="0" borderId="29" xfId="71" applyFont="1" applyFill="1" applyBorder="1" applyAlignment="1" applyProtection="1">
      <alignment vertical="center" wrapText="1"/>
      <protection/>
    </xf>
    <xf numFmtId="0" fontId="0" fillId="0" borderId="0" xfId="0" applyFont="1" applyFill="1" applyBorder="1" applyAlignment="1">
      <alignment vertical="center"/>
    </xf>
    <xf numFmtId="0" fontId="47" fillId="38" borderId="28" xfId="71" applyFont="1" applyFill="1" applyBorder="1" applyAlignment="1">
      <alignment horizontal="center" vertical="center" wrapText="1"/>
      <protection/>
    </xf>
    <xf numFmtId="0" fontId="47" fillId="38" borderId="33" xfId="71" applyFont="1" applyFill="1" applyBorder="1" applyAlignment="1">
      <alignment horizontal="center" vertical="center" wrapText="1"/>
      <protection/>
    </xf>
    <xf numFmtId="0" fontId="49" fillId="38" borderId="0" xfId="71" applyFont="1" applyFill="1" applyBorder="1" applyAlignment="1">
      <alignment horizontal="center" vertical="center" wrapText="1"/>
      <protection/>
    </xf>
    <xf numFmtId="0" fontId="47" fillId="38" borderId="0" xfId="71" applyFont="1" applyFill="1" applyBorder="1" applyAlignment="1">
      <alignment horizontal="center" vertical="center" wrapText="1"/>
      <protection/>
    </xf>
    <xf numFmtId="0" fontId="49"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31" fillId="38" borderId="34" xfId="71" applyFont="1" applyFill="1" applyBorder="1" applyAlignment="1" applyProtection="1">
      <alignment vertical="center" wrapText="1"/>
      <protection/>
    </xf>
    <xf numFmtId="0" fontId="31" fillId="38" borderId="35" xfId="71" applyFont="1" applyFill="1" applyBorder="1" applyAlignment="1" applyProtection="1">
      <alignment vertical="center" wrapText="1"/>
      <protection/>
    </xf>
    <xf numFmtId="0" fontId="47" fillId="39" borderId="0" xfId="71" applyFont="1" applyFill="1" applyBorder="1" applyAlignment="1" applyProtection="1">
      <alignment vertical="center" wrapText="1"/>
      <protection/>
    </xf>
    <xf numFmtId="0" fontId="0" fillId="38" borderId="28" xfId="0" applyFont="1" applyFill="1" applyBorder="1" applyAlignment="1">
      <alignment vertical="center"/>
    </xf>
    <xf numFmtId="0" fontId="0" fillId="38" borderId="0" xfId="0" applyFont="1" applyFill="1" applyBorder="1" applyAlignment="1">
      <alignment vertical="center"/>
    </xf>
    <xf numFmtId="0" fontId="0" fillId="38" borderId="29" xfId="0" applyFont="1" applyFill="1" applyBorder="1" applyAlignment="1">
      <alignment vertical="center"/>
    </xf>
    <xf numFmtId="192" fontId="0" fillId="0" borderId="0" xfId="0" applyNumberFormat="1" applyFont="1" applyBorder="1" applyAlignment="1">
      <alignment vertical="center"/>
    </xf>
    <xf numFmtId="0" fontId="31" fillId="38" borderId="28" xfId="71" applyFont="1" applyFill="1" applyBorder="1" applyAlignment="1" applyProtection="1">
      <alignment vertical="center" wrapText="1"/>
      <protection/>
    </xf>
    <xf numFmtId="0" fontId="47" fillId="5" borderId="46" xfId="71" applyFont="1" applyFill="1" applyBorder="1" applyAlignment="1" applyProtection="1">
      <alignment horizontal="center" vertical="center" wrapText="1"/>
      <protection/>
    </xf>
    <xf numFmtId="0" fontId="47" fillId="5" borderId="47" xfId="71" applyFont="1" applyFill="1" applyBorder="1" applyAlignment="1" applyProtection="1">
      <alignment horizontal="center" vertical="center" wrapText="1"/>
      <protection/>
    </xf>
    <xf numFmtId="0" fontId="47" fillId="5" borderId="48" xfId="71" applyFont="1" applyFill="1" applyBorder="1" applyAlignment="1" applyProtection="1">
      <alignment horizontal="center" vertical="center" wrapText="1"/>
      <protection/>
    </xf>
    <xf numFmtId="0" fontId="47" fillId="38" borderId="0" xfId="71" applyFont="1" applyFill="1" applyBorder="1" applyAlignment="1" applyProtection="1">
      <alignment horizontal="left" vertical="center" wrapText="1"/>
      <protection/>
    </xf>
    <xf numFmtId="0" fontId="47" fillId="5" borderId="13" xfId="71" applyFont="1" applyFill="1" applyBorder="1" applyAlignment="1" applyProtection="1">
      <alignment horizontal="center" vertical="center" wrapText="1"/>
      <protection/>
    </xf>
    <xf numFmtId="0" fontId="31" fillId="0" borderId="37" xfId="71" applyFont="1" applyFill="1" applyBorder="1" applyAlignment="1" applyProtection="1">
      <alignment horizontal="left" vertical="center" wrapText="1"/>
      <protection/>
    </xf>
    <xf numFmtId="0" fontId="47" fillId="0" borderId="22" xfId="71" applyFont="1" applyFill="1" applyBorder="1" applyAlignment="1" applyProtection="1">
      <alignment horizontal="center" vertical="center" wrapText="1"/>
      <protection/>
    </xf>
    <xf numFmtId="183" fontId="47" fillId="0" borderId="22" xfId="59" applyFont="1" applyFill="1" applyBorder="1" applyAlignment="1" applyProtection="1">
      <alignment horizontal="center" vertical="center" wrapText="1"/>
      <protection/>
    </xf>
    <xf numFmtId="0" fontId="47" fillId="0" borderId="16" xfId="71" applyFont="1" applyFill="1" applyBorder="1" applyAlignment="1" applyProtection="1">
      <alignment horizontal="left" vertical="center" wrapText="1"/>
      <protection/>
    </xf>
    <xf numFmtId="9" fontId="31" fillId="0" borderId="16" xfId="79" applyFont="1" applyFill="1" applyBorder="1" applyAlignment="1" applyProtection="1">
      <alignment horizontal="center" vertical="center" wrapText="1"/>
      <protection locked="0"/>
    </xf>
    <xf numFmtId="9" fontId="47" fillId="0" borderId="22" xfId="78" applyFont="1" applyFill="1" applyBorder="1" applyAlignment="1" applyProtection="1">
      <alignment horizontal="center" vertical="center" wrapText="1"/>
      <protection/>
    </xf>
    <xf numFmtId="0" fontId="47"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0" fontId="47" fillId="11" borderId="38" xfId="78" applyNumberFormat="1" applyFont="1" applyFill="1" applyBorder="1" applyAlignment="1" applyProtection="1">
      <alignment vertical="center" wrapText="1"/>
      <protection/>
    </xf>
    <xf numFmtId="9" fontId="47" fillId="11" borderId="38" xfId="78" applyFont="1" applyFill="1" applyBorder="1" applyAlignment="1" applyProtection="1">
      <alignment horizontal="center" vertical="center" wrapText="1"/>
      <protection/>
    </xf>
    <xf numFmtId="0" fontId="0" fillId="0" borderId="0" xfId="0" applyFont="1" applyFill="1" applyAlignment="1">
      <alignment vertical="center"/>
    </xf>
    <xf numFmtId="9" fontId="47" fillId="0" borderId="39" xfId="71" applyNumberFormat="1" applyFont="1" applyFill="1" applyBorder="1" applyAlignment="1" applyProtection="1">
      <alignment horizontal="center" vertical="center" wrapText="1"/>
      <protection/>
    </xf>
    <xf numFmtId="9" fontId="47" fillId="0" borderId="0" xfId="71" applyNumberFormat="1" applyFont="1" applyFill="1" applyBorder="1" applyAlignment="1" applyProtection="1">
      <alignment vertical="center" wrapText="1"/>
      <protection/>
    </xf>
    <xf numFmtId="0" fontId="47" fillId="11" borderId="13" xfId="71" applyFont="1" applyFill="1" applyBorder="1" applyAlignment="1" applyProtection="1">
      <alignment horizontal="left" vertical="center" wrapText="1"/>
      <protection/>
    </xf>
    <xf numFmtId="9" fontId="31" fillId="11" borderId="13" xfId="78" applyFont="1" applyFill="1" applyBorder="1" applyAlignment="1" applyProtection="1">
      <alignment horizontal="center" vertical="center" wrapText="1"/>
      <protection locked="0"/>
    </xf>
    <xf numFmtId="9" fontId="47" fillId="0" borderId="14"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82" fillId="0" borderId="13" xfId="0" applyFont="1" applyFill="1" applyBorder="1" applyAlignment="1">
      <alignment horizontal="center" vertical="center" wrapText="1"/>
    </xf>
    <xf numFmtId="0" fontId="80" fillId="0" borderId="54" xfId="0" applyFont="1" applyBorder="1" applyAlignment="1">
      <alignment horizontal="center" vertical="center"/>
    </xf>
    <xf numFmtId="0" fontId="82" fillId="0" borderId="14" xfId="0" applyFont="1" applyFill="1" applyBorder="1" applyAlignment="1">
      <alignment horizontal="center" vertical="center"/>
    </xf>
    <xf numFmtId="4" fontId="0" fillId="0" borderId="13" xfId="58" applyNumberFormat="1" applyFont="1" applyBorder="1" applyAlignment="1">
      <alignment vertical="center"/>
    </xf>
    <xf numFmtId="0" fontId="87" fillId="0" borderId="13" xfId="0" applyFont="1" applyBorder="1" applyAlignment="1">
      <alignment horizontal="center" vertical="center" wrapText="1"/>
    </xf>
    <xf numFmtId="0" fontId="87" fillId="0" borderId="0" xfId="0" applyFont="1" applyBorder="1" applyAlignment="1">
      <alignment horizontal="center" vertical="center" wrapText="1"/>
    </xf>
    <xf numFmtId="0" fontId="0" fillId="0" borderId="0" xfId="0" applyAlignment="1">
      <alignment vertical="center"/>
    </xf>
    <xf numFmtId="0" fontId="88" fillId="0" borderId="13" xfId="0" applyFont="1" applyBorder="1" applyAlignment="1">
      <alignment horizontal="justify" vertical="center" wrapText="1"/>
    </xf>
    <xf numFmtId="4" fontId="0" fillId="0" borderId="13" xfId="0" applyNumberFormat="1" applyBorder="1" applyAlignment="1">
      <alignment vertical="center"/>
    </xf>
    <xf numFmtId="9" fontId="0" fillId="0" borderId="13" xfId="0" applyNumberFormat="1" applyBorder="1" applyAlignment="1">
      <alignment vertical="center"/>
    </xf>
    <xf numFmtId="0" fontId="88" fillId="3" borderId="13" xfId="0" applyFont="1" applyFill="1" applyBorder="1" applyAlignment="1">
      <alignment horizontal="justify" vertical="center" wrapText="1"/>
    </xf>
    <xf numFmtId="4" fontId="0" fillId="3" borderId="13" xfId="0" applyNumberFormat="1" applyFill="1" applyBorder="1" applyAlignment="1">
      <alignment vertical="center"/>
    </xf>
    <xf numFmtId="9" fontId="0" fillId="3" borderId="13" xfId="0" applyNumberFormat="1" applyFill="1" applyBorder="1" applyAlignment="1">
      <alignment vertical="center"/>
    </xf>
    <xf numFmtId="9" fontId="0" fillId="0" borderId="0" xfId="0" applyNumberFormat="1" applyBorder="1" applyAlignment="1">
      <alignment vertical="center"/>
    </xf>
    <xf numFmtId="9" fontId="0" fillId="3" borderId="0" xfId="0" applyNumberFormat="1" applyFill="1" applyBorder="1" applyAlignment="1">
      <alignment vertical="center"/>
    </xf>
    <xf numFmtId="9" fontId="0" fillId="0" borderId="13" xfId="78" applyFont="1" applyBorder="1" applyAlignment="1">
      <alignment vertical="center"/>
    </xf>
    <xf numFmtId="4" fontId="0" fillId="0" borderId="13" xfId="78" applyNumberFormat="1" applyFont="1" applyBorder="1" applyAlignment="1">
      <alignment vertical="center"/>
    </xf>
    <xf numFmtId="4" fontId="0" fillId="0" borderId="17" xfId="0" applyNumberFormat="1" applyBorder="1" applyAlignment="1">
      <alignment vertical="center"/>
    </xf>
    <xf numFmtId="4" fontId="0" fillId="3" borderId="17" xfId="0" applyNumberFormat="1" applyFill="1" applyBorder="1" applyAlignment="1">
      <alignment vertical="center"/>
    </xf>
    <xf numFmtId="0" fontId="0" fillId="0" borderId="13" xfId="0" applyNumberFormat="1" applyBorder="1" applyAlignment="1">
      <alignment vertical="center"/>
    </xf>
    <xf numFmtId="1" fontId="0" fillId="0" borderId="13" xfId="0" applyNumberFormat="1" applyBorder="1" applyAlignment="1">
      <alignment vertical="center"/>
    </xf>
    <xf numFmtId="0" fontId="0" fillId="0" borderId="13" xfId="58" applyNumberFormat="1" applyFont="1" applyBorder="1" applyAlignment="1">
      <alignment vertical="center"/>
    </xf>
    <xf numFmtId="0" fontId="0" fillId="0" borderId="13" xfId="78" applyNumberFormat="1" applyFont="1" applyBorder="1" applyAlignment="1">
      <alignment vertical="center"/>
    </xf>
    <xf numFmtId="10" fontId="10" fillId="11" borderId="13" xfId="78" applyNumberFormat="1" applyFont="1" applyFill="1" applyBorder="1" applyAlignment="1" applyProtection="1">
      <alignment horizontal="center" vertical="center" wrapText="1"/>
      <protection locked="0"/>
    </xf>
    <xf numFmtId="10" fontId="11" fillId="0" borderId="13" xfId="71" applyNumberFormat="1" applyFont="1" applyFill="1" applyBorder="1" applyAlignment="1" applyProtection="1">
      <alignment horizontal="center" vertical="center" wrapText="1"/>
      <protection/>
    </xf>
    <xf numFmtId="190" fontId="0" fillId="0" borderId="0" xfId="0" applyNumberFormat="1" applyAlignment="1">
      <alignment vertical="center"/>
    </xf>
    <xf numFmtId="0" fontId="80" fillId="0" borderId="54" xfId="0" applyFont="1" applyBorder="1" applyAlignment="1">
      <alignment vertical="center"/>
    </xf>
    <xf numFmtId="9" fontId="80" fillId="0" borderId="54" xfId="78" applyFont="1" applyBorder="1" applyAlignment="1">
      <alignment vertical="center"/>
    </xf>
    <xf numFmtId="0" fontId="80" fillId="0" borderId="17" xfId="0" applyFont="1" applyBorder="1" applyAlignment="1">
      <alignment vertical="center"/>
    </xf>
    <xf numFmtId="0" fontId="80" fillId="0" borderId="0" xfId="0" applyFont="1" applyFill="1" applyAlignment="1">
      <alignment vertical="center" wrapText="1"/>
    </xf>
    <xf numFmtId="0" fontId="80" fillId="0" borderId="13" xfId="0" applyFont="1" applyBorder="1" applyAlignment="1">
      <alignment vertical="center" wrapText="1"/>
    </xf>
    <xf numFmtId="0" fontId="80" fillId="0" borderId="13" xfId="78" applyNumberFormat="1" applyFont="1" applyBorder="1" applyAlignment="1">
      <alignment vertical="center" wrapText="1"/>
    </xf>
    <xf numFmtId="0" fontId="80" fillId="0" borderId="0" xfId="0" applyFont="1" applyAlignment="1">
      <alignment vertical="center" wrapText="1"/>
    </xf>
    <xf numFmtId="9" fontId="80" fillId="0" borderId="13" xfId="78" applyFont="1" applyBorder="1" applyAlignment="1">
      <alignment vertical="center" wrapText="1"/>
    </xf>
    <xf numFmtId="0" fontId="86" fillId="0" borderId="54" xfId="0" applyFont="1" applyFill="1" applyBorder="1" applyAlignment="1">
      <alignment horizontal="center" vertical="center"/>
    </xf>
    <xf numFmtId="0" fontId="4" fillId="0" borderId="54" xfId="0" applyFont="1" applyBorder="1" applyAlignment="1">
      <alignment vertical="center"/>
    </xf>
    <xf numFmtId="0" fontId="4" fillId="0" borderId="15" xfId="0" applyFont="1" applyBorder="1" applyAlignment="1">
      <alignment vertical="center"/>
    </xf>
    <xf numFmtId="9" fontId="80" fillId="0" borderId="54" xfId="59" applyNumberFormat="1" applyFont="1" applyBorder="1" applyAlignment="1">
      <alignment horizontal="center" vertical="center"/>
    </xf>
    <xf numFmtId="183" fontId="80" fillId="0" borderId="54" xfId="59" applyFont="1" applyBorder="1" applyAlignment="1">
      <alignment horizontal="center" vertical="center"/>
    </xf>
    <xf numFmtId="9" fontId="10" fillId="0" borderId="41" xfId="71" applyNumberFormat="1" applyFont="1" applyFill="1" applyBorder="1" applyAlignment="1" applyProtection="1">
      <alignment horizontal="center" vertical="center"/>
      <protection/>
    </xf>
    <xf numFmtId="0" fontId="82" fillId="0" borderId="13" xfId="0" applyFont="1" applyFill="1" applyBorder="1" applyAlignment="1">
      <alignment horizontal="center" vertical="center" wrapText="1"/>
    </xf>
    <xf numFmtId="0" fontId="11" fillId="0" borderId="22" xfId="71" applyNumberFormat="1" applyFont="1" applyFill="1" applyBorder="1" applyAlignment="1" applyProtection="1">
      <alignment horizontal="center" vertical="center" wrapText="1"/>
      <protection/>
    </xf>
    <xf numFmtId="0" fontId="11" fillId="0" borderId="22" xfId="78" applyNumberFormat="1" applyFont="1" applyFill="1" applyBorder="1" applyAlignment="1" applyProtection="1">
      <alignment horizontal="center" vertical="center" wrapText="1"/>
      <protection/>
    </xf>
    <xf numFmtId="9" fontId="80" fillId="0" borderId="13" xfId="59" applyNumberFormat="1" applyFont="1" applyFill="1" applyBorder="1" applyAlignment="1">
      <alignment horizontal="center" vertical="center" wrapText="1"/>
    </xf>
    <xf numFmtId="183" fontId="80" fillId="0" borderId="13" xfId="59" applyFont="1" applyFill="1" applyBorder="1" applyAlignment="1">
      <alignment horizontal="center" vertical="center" wrapText="1"/>
    </xf>
    <xf numFmtId="0" fontId="80" fillId="41" borderId="13" xfId="0" applyFont="1" applyFill="1" applyBorder="1" applyAlignment="1">
      <alignment vertical="center" wrapText="1"/>
    </xf>
    <xf numFmtId="9" fontId="10" fillId="41" borderId="22" xfId="71" applyNumberFormat="1" applyFont="1" applyFill="1" applyBorder="1" applyAlignment="1" applyProtection="1">
      <alignment horizontal="center" vertical="center" wrapText="1"/>
      <protection/>
    </xf>
    <xf numFmtId="9" fontId="80" fillId="0" borderId="13" xfId="78" applyFont="1" applyFill="1" applyBorder="1" applyAlignment="1">
      <alignment vertical="center" wrapText="1"/>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0" fontId="82" fillId="0" borderId="13" xfId="0" applyFont="1" applyFill="1" applyBorder="1" applyAlignment="1">
      <alignment horizontal="center" vertical="center" wrapText="1"/>
    </xf>
    <xf numFmtId="9" fontId="80" fillId="0" borderId="13" xfId="0" applyNumberFormat="1" applyFont="1" applyBorder="1" applyAlignment="1">
      <alignment vertical="center" wrapText="1"/>
    </xf>
    <xf numFmtId="0" fontId="80" fillId="0" borderId="44" xfId="0" applyFont="1" applyFill="1" applyBorder="1" applyAlignment="1">
      <alignment horizontal="left" vertical="center" wrapText="1"/>
    </xf>
    <xf numFmtId="0" fontId="10" fillId="0" borderId="22" xfId="71" applyNumberFormat="1" applyFont="1" applyFill="1" applyBorder="1" applyAlignment="1" applyProtection="1">
      <alignment horizontal="center" vertical="center" wrapText="1"/>
      <protection/>
    </xf>
    <xf numFmtId="9" fontId="0" fillId="0" borderId="0" xfId="78" applyFont="1" applyAlignment="1">
      <alignment vertical="center"/>
    </xf>
    <xf numFmtId="10" fontId="0" fillId="0" borderId="0" xfId="78" applyNumberFormat="1" applyFont="1" applyAlignment="1">
      <alignment vertical="center"/>
    </xf>
    <xf numFmtId="0" fontId="11" fillId="11" borderId="22" xfId="78" applyNumberFormat="1" applyFont="1" applyFill="1" applyBorder="1" applyAlignment="1" applyProtection="1">
      <alignment horizontal="center" vertical="center" wrapText="1"/>
      <protection/>
    </xf>
    <xf numFmtId="9" fontId="10" fillId="11" borderId="38" xfId="80" applyFont="1" applyFill="1" applyBorder="1" applyAlignment="1" applyProtection="1">
      <alignment horizontal="center" vertical="center" wrapText="1"/>
      <protection/>
    </xf>
    <xf numFmtId="0" fontId="80" fillId="42" borderId="13" xfId="0" applyFont="1" applyFill="1" applyBorder="1" applyAlignment="1">
      <alignment vertical="center" wrapText="1"/>
    </xf>
    <xf numFmtId="0" fontId="0" fillId="0" borderId="13" xfId="0" applyBorder="1" applyAlignment="1">
      <alignment horizont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57" xfId="58" applyNumberFormat="1" applyFont="1" applyBorder="1" applyAlignment="1">
      <alignment vertical="center"/>
    </xf>
    <xf numFmtId="189" fontId="0" fillId="0" borderId="21" xfId="58" applyNumberFormat="1" applyFont="1" applyBorder="1" applyAlignment="1">
      <alignment vertical="center"/>
    </xf>
    <xf numFmtId="0" fontId="11" fillId="11" borderId="38" xfId="78" applyNumberFormat="1" applyFont="1" applyFill="1" applyBorder="1" applyAlignment="1" applyProtection="1">
      <alignment horizontal="center" vertical="center" wrapText="1"/>
      <protection/>
    </xf>
    <xf numFmtId="0" fontId="82" fillId="0" borderId="13"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0" fillId="0" borderId="16" xfId="0" applyFont="1" applyFill="1" applyBorder="1" applyAlignment="1">
      <alignment horizontal="left" vertical="center" wrapText="1"/>
    </xf>
    <xf numFmtId="0" fontId="82" fillId="0" borderId="13" xfId="0" applyFont="1" applyBorder="1" applyAlignment="1">
      <alignment horizontal="center" vertical="center" wrapText="1"/>
    </xf>
    <xf numFmtId="0" fontId="82" fillId="42" borderId="13" xfId="0" applyFont="1" applyFill="1" applyBorder="1" applyAlignment="1">
      <alignment horizontal="center" vertical="center" wrapText="1"/>
    </xf>
    <xf numFmtId="9" fontId="80" fillId="0" borderId="13" xfId="78" applyNumberFormat="1" applyFont="1" applyFill="1" applyBorder="1" applyAlignment="1">
      <alignment vertical="center" wrapText="1"/>
    </xf>
    <xf numFmtId="9" fontId="80" fillId="0" borderId="13" xfId="0" applyNumberFormat="1" applyFont="1" applyFill="1" applyBorder="1" applyAlignment="1">
      <alignment vertical="center" wrapText="1"/>
    </xf>
    <xf numFmtId="9" fontId="31" fillId="11" borderId="38" xfId="80" applyFont="1" applyFill="1" applyBorder="1" applyAlignment="1" applyProtection="1">
      <alignment horizontal="center" vertical="center" wrapText="1"/>
      <protection/>
    </xf>
    <xf numFmtId="0" fontId="16" fillId="0" borderId="13" xfId="0" applyFont="1" applyBorder="1" applyAlignment="1">
      <alignment horizontal="left" vertical="top" wrapText="1"/>
    </xf>
    <xf numFmtId="0" fontId="82" fillId="0" borderId="13" xfId="0" applyFont="1" applyFill="1" applyBorder="1" applyAlignment="1">
      <alignment horizontal="center" vertical="center" wrapText="1"/>
    </xf>
    <xf numFmtId="9" fontId="0" fillId="0" borderId="57" xfId="78" applyFont="1" applyBorder="1" applyAlignment="1">
      <alignment vertical="center"/>
    </xf>
    <xf numFmtId="189" fontId="0" fillId="0" borderId="58" xfId="58" applyNumberFormat="1" applyFont="1" applyBorder="1" applyAlignment="1">
      <alignment vertical="center"/>
    </xf>
    <xf numFmtId="10" fontId="82" fillId="0" borderId="13" xfId="78" applyNumberFormat="1" applyFont="1" applyFill="1" applyBorder="1" applyAlignment="1">
      <alignment horizontal="center" vertical="center" wrapText="1"/>
    </xf>
    <xf numFmtId="0" fontId="11" fillId="5" borderId="13" xfId="71" applyFont="1" applyFill="1" applyBorder="1" applyAlignment="1" applyProtection="1">
      <alignment horizontal="center" vertical="center" wrapText="1"/>
      <protection/>
    </xf>
    <xf numFmtId="2" fontId="10" fillId="0" borderId="13" xfId="71" applyNumberFormat="1" applyFont="1" applyFill="1" applyBorder="1" applyAlignment="1" applyProtection="1">
      <alignment vertical="center" wrapText="1"/>
      <protection/>
    </xf>
    <xf numFmtId="190" fontId="10" fillId="0" borderId="13" xfId="78" applyNumberFormat="1" applyFont="1" applyFill="1" applyBorder="1" applyAlignment="1" applyProtection="1">
      <alignment horizontal="center" vertical="center" wrapText="1"/>
      <protection/>
    </xf>
    <xf numFmtId="9" fontId="88" fillId="0" borderId="13" xfId="0" applyNumberFormat="1" applyFont="1" applyBorder="1" applyAlignment="1">
      <alignment horizontal="justify" vertical="center" wrapText="1"/>
    </xf>
    <xf numFmtId="0" fontId="88" fillId="0" borderId="13" xfId="0" applyFont="1" applyBorder="1" applyAlignment="1">
      <alignment horizontal="justify" vertical="center" wrapText="1"/>
    </xf>
    <xf numFmtId="9" fontId="88" fillId="3" borderId="13" xfId="0" applyNumberFormat="1" applyFont="1" applyFill="1" applyBorder="1" applyAlignment="1">
      <alignment horizontal="justify" vertical="center" wrapText="1"/>
    </xf>
    <xf numFmtId="0" fontId="88" fillId="3" borderId="13" xfId="0" applyFont="1" applyFill="1" applyBorder="1" applyAlignment="1">
      <alignment horizontal="justify" vertical="center" wrapText="1"/>
    </xf>
    <xf numFmtId="0" fontId="88" fillId="0" borderId="13" xfId="71" applyFont="1" applyBorder="1" applyAlignment="1">
      <alignment horizontal="left" vertical="center" wrapText="1"/>
      <protection/>
    </xf>
    <xf numFmtId="0" fontId="88" fillId="0" borderId="22" xfId="71" applyFont="1" applyBorder="1" applyAlignment="1">
      <alignment horizontal="left" vertical="center" wrapText="1"/>
      <protection/>
    </xf>
    <xf numFmtId="0" fontId="88" fillId="0" borderId="59" xfId="71" applyFont="1" applyBorder="1" applyAlignment="1">
      <alignment horizontal="left" vertical="center" wrapText="1"/>
      <protection/>
    </xf>
    <xf numFmtId="0" fontId="88" fillId="0" borderId="16" xfId="71" applyFont="1" applyBorder="1" applyAlignment="1">
      <alignment horizontal="left" vertical="center" wrapText="1"/>
      <protection/>
    </xf>
    <xf numFmtId="0" fontId="88" fillId="3" borderId="22" xfId="71" applyFont="1" applyFill="1" applyBorder="1" applyAlignment="1">
      <alignment horizontal="left" vertical="center" wrapText="1"/>
      <protection/>
    </xf>
    <xf numFmtId="0" fontId="88" fillId="3" borderId="59" xfId="71" applyFont="1" applyFill="1" applyBorder="1" applyAlignment="1">
      <alignment horizontal="left" vertical="center" wrapText="1"/>
      <protection/>
    </xf>
    <xf numFmtId="0" fontId="88" fillId="3" borderId="16" xfId="71" applyFont="1" applyFill="1" applyBorder="1" applyAlignment="1">
      <alignment horizontal="left" vertical="center" wrapText="1"/>
      <protection/>
    </xf>
    <xf numFmtId="0" fontId="11" fillId="5" borderId="14" xfId="71" applyFont="1" applyFill="1" applyBorder="1" applyAlignment="1" applyProtection="1">
      <alignment horizontal="center"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59"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10" fontId="10" fillId="0" borderId="13" xfId="78" applyNumberFormat="1" applyFont="1" applyFill="1" applyBorder="1" applyAlignment="1" applyProtection="1">
      <alignment horizontal="center" vertical="center" wrapText="1"/>
      <protection/>
    </xf>
    <xf numFmtId="14" fontId="47" fillId="0" borderId="60" xfId="0" applyNumberFormat="1" applyFont="1" applyFill="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61" xfId="0" applyFont="1" applyFill="1" applyBorder="1" applyAlignment="1">
      <alignment horizontal="center" vertical="center"/>
    </xf>
    <xf numFmtId="0" fontId="47" fillId="0" borderId="35" xfId="0" applyFont="1" applyFill="1" applyBorder="1" applyAlignment="1">
      <alignment horizontal="center" vertical="center"/>
    </xf>
    <xf numFmtId="0" fontId="11" fillId="5" borderId="60"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1"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79" fillId="0" borderId="62" xfId="0" applyFont="1" applyFill="1" applyBorder="1" applyAlignment="1">
      <alignment horizontal="center" vertical="center" wrapText="1"/>
    </xf>
    <xf numFmtId="0" fontId="79" fillId="0" borderId="63" xfId="0" applyFont="1" applyFill="1" applyBorder="1" applyAlignment="1">
      <alignment horizontal="center" vertical="center" wrapText="1"/>
    </xf>
    <xf numFmtId="0" fontId="10" fillId="0" borderId="64"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67"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1"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89" fillId="0" borderId="62" xfId="0" applyFont="1" applyFill="1" applyBorder="1" applyAlignment="1">
      <alignment horizontal="center" vertical="center"/>
    </xf>
    <xf numFmtId="0" fontId="89" fillId="0" borderId="63" xfId="0" applyFont="1" applyFill="1" applyBorder="1" applyAlignment="1">
      <alignment horizontal="center" vertical="center"/>
    </xf>
    <xf numFmtId="0" fontId="79" fillId="0" borderId="68"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45" xfId="0" applyFont="1" applyFill="1" applyBorder="1" applyAlignment="1">
      <alignment horizontal="center" vertical="center"/>
    </xf>
    <xf numFmtId="0" fontId="79" fillId="0" borderId="69" xfId="0" applyFont="1" applyFill="1" applyBorder="1" applyAlignment="1">
      <alignment horizontal="center" vertical="center" wrapText="1"/>
    </xf>
    <xf numFmtId="0" fontId="79" fillId="0" borderId="70" xfId="0" applyFont="1" applyFill="1" applyBorder="1" applyAlignment="1">
      <alignment horizontal="center" vertical="center" wrapText="1"/>
    </xf>
    <xf numFmtId="0" fontId="89" fillId="0" borderId="69" xfId="0" applyFont="1" applyFill="1" applyBorder="1" applyAlignment="1">
      <alignment horizontal="center" vertical="center"/>
    </xf>
    <xf numFmtId="0" fontId="89" fillId="0" borderId="70" xfId="0" applyFont="1" applyFill="1" applyBorder="1" applyAlignment="1">
      <alignment horizontal="center" vertical="center"/>
    </xf>
    <xf numFmtId="0" fontId="82" fillId="0" borderId="71" xfId="0" applyFont="1" applyBorder="1" applyAlignment="1">
      <alignment horizontal="left" vertical="center" wrapText="1"/>
    </xf>
    <xf numFmtId="0" fontId="82" fillId="0" borderId="38" xfId="0" applyFont="1" applyBorder="1" applyAlignment="1">
      <alignment horizontal="left" vertical="center" wrapText="1"/>
    </xf>
    <xf numFmtId="0" fontId="82" fillId="0" borderId="52" xfId="0" applyFont="1" applyBorder="1" applyAlignment="1">
      <alignment horizontal="left" vertical="center" wrapText="1"/>
    </xf>
    <xf numFmtId="0" fontId="11" fillId="0" borderId="60"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1"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60"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1"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50" fillId="0" borderId="64" xfId="0" applyFont="1" applyFill="1" applyBorder="1" applyAlignment="1">
      <alignment horizontal="center" vertical="center"/>
    </xf>
    <xf numFmtId="0" fontId="50" fillId="0" borderId="65" xfId="0" applyFont="1" applyFill="1" applyBorder="1" applyAlignment="1">
      <alignment horizontal="center" vertical="center"/>
    </xf>
    <xf numFmtId="0" fontId="50" fillId="0" borderId="66"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1" fillId="5" borderId="73" xfId="71" applyFont="1" applyFill="1" applyBorder="1" applyAlignment="1">
      <alignment horizontal="left" vertical="center" wrapText="1"/>
      <protection/>
    </xf>
    <xf numFmtId="0" fontId="14" fillId="0" borderId="72"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2"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1" fontId="11" fillId="0" borderId="72" xfId="78" applyNumberFormat="1" applyFont="1" applyFill="1" applyBorder="1" applyAlignment="1" applyProtection="1">
      <alignment horizontal="center" vertical="center" wrapText="1"/>
      <protection/>
    </xf>
    <xf numFmtId="1" fontId="11" fillId="0" borderId="73" xfId="78"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9" fontId="11" fillId="0" borderId="73" xfId="71" applyNumberFormat="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55"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3" fontId="11" fillId="0" borderId="76"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1" fillId="0" borderId="13" xfId="71" applyFont="1" applyFill="1" applyBorder="1" applyAlignment="1" applyProtection="1">
      <alignment horizontal="left" vertical="center" wrapText="1"/>
      <protection/>
    </xf>
    <xf numFmtId="0" fontId="81" fillId="0" borderId="21" xfId="71" applyFont="1" applyFill="1" applyBorder="1" applyAlignment="1" applyProtection="1">
      <alignment horizontal="left"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9" fontId="10" fillId="0" borderId="76"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77" xfId="71" applyNumberFormat="1" applyFont="1" applyFill="1" applyBorder="1" applyAlignment="1" applyProtection="1">
      <alignment horizontal="left" vertical="center" wrapText="1"/>
      <protection/>
    </xf>
    <xf numFmtId="9" fontId="10" fillId="0" borderId="78"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9" fontId="10" fillId="0" borderId="76"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80"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81" xfId="80" applyFont="1" applyFill="1" applyBorder="1" applyAlignment="1" applyProtection="1">
      <alignment horizontal="center" vertical="center" wrapText="1"/>
      <protection/>
    </xf>
    <xf numFmtId="9" fontId="81" fillId="0" borderId="76" xfId="80" applyFont="1" applyFill="1" applyBorder="1" applyAlignment="1" applyProtection="1">
      <alignment horizontal="center" vertical="center" wrapText="1"/>
      <protection/>
    </xf>
    <xf numFmtId="9" fontId="81" fillId="0" borderId="41" xfId="80" applyFont="1" applyFill="1" applyBorder="1" applyAlignment="1" applyProtection="1">
      <alignment horizontal="center" vertical="center" wrapText="1"/>
      <protection/>
    </xf>
    <xf numFmtId="9" fontId="81" fillId="0" borderId="42" xfId="80" applyFont="1" applyFill="1" applyBorder="1" applyAlignment="1" applyProtection="1">
      <alignment horizontal="center" vertical="center" wrapText="1"/>
      <protection/>
    </xf>
    <xf numFmtId="9" fontId="81" fillId="0" borderId="80" xfId="80" applyFont="1" applyFill="1" applyBorder="1" applyAlignment="1" applyProtection="1">
      <alignment horizontal="center" vertical="center" wrapText="1"/>
      <protection/>
    </xf>
    <xf numFmtId="9" fontId="81" fillId="0" borderId="34" xfId="80" applyFont="1" applyFill="1" applyBorder="1" applyAlignment="1" applyProtection="1">
      <alignment horizontal="center" vertical="center" wrapText="1"/>
      <protection/>
    </xf>
    <xf numFmtId="9" fontId="81" fillId="0" borderId="81" xfId="80" applyFont="1" applyFill="1" applyBorder="1" applyAlignment="1" applyProtection="1">
      <alignment horizontal="center" vertical="center" wrapText="1"/>
      <protection/>
    </xf>
    <xf numFmtId="9" fontId="10" fillId="0" borderId="77"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0" fontId="11" fillId="5" borderId="8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59"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42" xfId="71" applyNumberFormat="1" applyFont="1" applyFill="1" applyBorder="1" applyAlignment="1" applyProtection="1">
      <alignment horizontal="left" vertical="center" wrapText="1"/>
      <protection/>
    </xf>
    <xf numFmtId="9" fontId="10" fillId="0" borderId="44" xfId="71" applyNumberFormat="1" applyFont="1" applyFill="1" applyBorder="1" applyAlignment="1" applyProtection="1">
      <alignment horizontal="left" vertical="center" wrapText="1"/>
      <protection/>
    </xf>
    <xf numFmtId="0" fontId="11" fillId="43" borderId="37" xfId="71" applyFont="1" applyFill="1" applyBorder="1" applyAlignment="1" applyProtection="1">
      <alignment horizontal="center" vertical="center" wrapText="1"/>
      <protection/>
    </xf>
    <xf numFmtId="0" fontId="11" fillId="43" borderId="79" xfId="71" applyFont="1" applyFill="1" applyBorder="1" applyAlignment="1" applyProtection="1">
      <alignment horizontal="center" vertical="center" wrapText="1"/>
      <protection/>
    </xf>
    <xf numFmtId="9" fontId="81" fillId="0" borderId="77" xfId="80" applyFont="1" applyFill="1" applyBorder="1" applyAlignment="1" applyProtection="1">
      <alignment horizontal="center" vertical="center" wrapText="1"/>
      <protection/>
    </xf>
    <xf numFmtId="9" fontId="81" fillId="0" borderId="35" xfId="80" applyFont="1" applyFill="1" applyBorder="1" applyAlignment="1" applyProtection="1">
      <alignment horizontal="center" vertical="center" wrapText="1"/>
      <protection/>
    </xf>
    <xf numFmtId="2" fontId="10" fillId="43" borderId="51" xfId="71" applyNumberFormat="1" applyFont="1" applyFill="1" applyBorder="1" applyAlignment="1" applyProtection="1">
      <alignment vertical="center" wrapText="1"/>
      <protection/>
    </xf>
    <xf numFmtId="2" fontId="10" fillId="43" borderId="20" xfId="71" applyNumberFormat="1" applyFont="1" applyFill="1" applyBorder="1" applyAlignment="1" applyProtection="1">
      <alignment vertical="center" wrapText="1"/>
      <protection/>
    </xf>
    <xf numFmtId="2" fontId="10" fillId="0" borderId="59"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1" fillId="0" borderId="76" xfId="71" applyNumberFormat="1" applyFont="1" applyFill="1" applyBorder="1" applyAlignment="1" applyProtection="1">
      <alignment horizontal="left" vertical="center" wrapText="1"/>
      <protection/>
    </xf>
    <xf numFmtId="9" fontId="81" fillId="0" borderId="41" xfId="71" applyNumberFormat="1" applyFont="1" applyFill="1" applyBorder="1" applyAlignment="1" applyProtection="1">
      <alignment horizontal="left" vertical="center" wrapText="1"/>
      <protection/>
    </xf>
    <xf numFmtId="9" fontId="81" fillId="0" borderId="42" xfId="71" applyNumberFormat="1" applyFont="1" applyFill="1" applyBorder="1" applyAlignment="1" applyProtection="1">
      <alignment horizontal="left" vertical="center" wrapText="1"/>
      <protection/>
    </xf>
    <xf numFmtId="9" fontId="81" fillId="0" borderId="39" xfId="71" applyNumberFormat="1" applyFont="1" applyFill="1" applyBorder="1" applyAlignment="1" applyProtection="1">
      <alignment horizontal="left" vertical="center" wrapText="1"/>
      <protection/>
    </xf>
    <xf numFmtId="9" fontId="81" fillId="0" borderId="15" xfId="71" applyNumberFormat="1" applyFont="1" applyFill="1" applyBorder="1" applyAlignment="1" applyProtection="1">
      <alignment horizontal="left" vertical="center" wrapText="1"/>
      <protection/>
    </xf>
    <xf numFmtId="9" fontId="81" fillId="0" borderId="44" xfId="71" applyNumberFormat="1" applyFont="1" applyFill="1" applyBorder="1" applyAlignment="1" applyProtection="1">
      <alignment horizontal="left" vertical="center" wrapText="1"/>
      <protection/>
    </xf>
    <xf numFmtId="209" fontId="10" fillId="0" borderId="59" xfId="71" applyNumberFormat="1" applyFont="1" applyFill="1" applyBorder="1" applyAlignment="1" applyProtection="1">
      <alignment horizontal="center" vertical="center" wrapText="1"/>
      <protection/>
    </xf>
    <xf numFmtId="209" fontId="10" fillId="0" borderId="16" xfId="71" applyNumberFormat="1" applyFont="1" applyFill="1" applyBorder="1" applyAlignment="1" applyProtection="1">
      <alignment horizontal="center" vertical="center" wrapText="1"/>
      <protection/>
    </xf>
    <xf numFmtId="9" fontId="81" fillId="0" borderId="77" xfId="71" applyNumberFormat="1" applyFont="1" applyFill="1" applyBorder="1" applyAlignment="1" applyProtection="1">
      <alignment horizontal="left" vertical="center" wrapText="1"/>
      <protection/>
    </xf>
    <xf numFmtId="9" fontId="81" fillId="0" borderId="78" xfId="71" applyNumberFormat="1" applyFont="1" applyFill="1" applyBorder="1" applyAlignment="1" applyProtection="1">
      <alignment horizontal="left" vertical="center" wrapText="1"/>
      <protection/>
    </xf>
    <xf numFmtId="9" fontId="81" fillId="0" borderId="0" xfId="71" applyNumberFormat="1" applyFont="1" applyFill="1" applyBorder="1" applyAlignment="1" applyProtection="1">
      <alignment horizontal="left" vertical="center" wrapText="1"/>
      <protection/>
    </xf>
    <xf numFmtId="9" fontId="81" fillId="0" borderId="29" xfId="71" applyNumberFormat="1" applyFont="1" applyFill="1" applyBorder="1" applyAlignment="1" applyProtection="1">
      <alignment horizontal="left" vertical="center" wrapText="1"/>
      <protection/>
    </xf>
    <xf numFmtId="9" fontId="10" fillId="0" borderId="80"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76"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77" xfId="71" applyNumberFormat="1" applyFont="1" applyFill="1" applyBorder="1" applyAlignment="1" applyProtection="1">
      <alignment vertical="center" wrapText="1"/>
      <protection/>
    </xf>
    <xf numFmtId="9" fontId="10" fillId="0" borderId="78"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9" fontId="11" fillId="0" borderId="72" xfId="78" applyFont="1" applyFill="1" applyBorder="1" applyAlignment="1" applyProtection="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58" xfId="71" applyNumberFormat="1" applyFont="1" applyFill="1" applyBorder="1" applyAlignment="1" applyProtection="1">
      <alignment horizontal="center" vertical="center" wrapText="1"/>
      <protection/>
    </xf>
    <xf numFmtId="2" fontId="80" fillId="0" borderId="37" xfId="71" applyNumberFormat="1" applyFont="1" applyFill="1" applyBorder="1" applyAlignment="1" applyProtection="1">
      <alignment horizontal="left" vertical="center" wrapText="1"/>
      <protection/>
    </xf>
    <xf numFmtId="2" fontId="80" fillId="0" borderId="51" xfId="71" applyNumberFormat="1" applyFont="1" applyFill="1" applyBorder="1" applyAlignment="1" applyProtection="1">
      <alignment horizontal="left" vertical="center" wrapText="1"/>
      <protection/>
    </xf>
    <xf numFmtId="9" fontId="10" fillId="0" borderId="76"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8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1" xfId="80" applyFont="1" applyFill="1" applyBorder="1" applyAlignment="1" applyProtection="1">
      <alignment horizontal="left" vertical="center" wrapText="1"/>
      <protection/>
    </xf>
    <xf numFmtId="210" fontId="10" fillId="0" borderId="59" xfId="71" applyNumberFormat="1" applyFont="1" applyFill="1" applyBorder="1" applyAlignment="1" applyProtection="1">
      <alignment horizontal="center" vertical="center" wrapText="1"/>
      <protection/>
    </xf>
    <xf numFmtId="210" fontId="10" fillId="0" borderId="16" xfId="71" applyNumberFormat="1" applyFont="1" applyFill="1" applyBorder="1" applyAlignment="1" applyProtection="1">
      <alignment horizontal="center" vertical="center" wrapText="1"/>
      <protection/>
    </xf>
    <xf numFmtId="9" fontId="81" fillId="0" borderId="76" xfId="71" applyNumberFormat="1" applyFont="1" applyFill="1" applyBorder="1" applyAlignment="1" applyProtection="1">
      <alignment horizontal="center" vertical="center" wrapText="1"/>
      <protection/>
    </xf>
    <xf numFmtId="9" fontId="81" fillId="0" borderId="41" xfId="71" applyNumberFormat="1" applyFont="1" applyFill="1" applyBorder="1" applyAlignment="1" applyProtection="1">
      <alignment horizontal="center" vertical="center" wrapText="1"/>
      <protection/>
    </xf>
    <xf numFmtId="9" fontId="81" fillId="0" borderId="77" xfId="71" applyNumberFormat="1" applyFont="1" applyFill="1" applyBorder="1" applyAlignment="1" applyProtection="1">
      <alignment horizontal="center" vertical="center" wrapText="1"/>
      <protection/>
    </xf>
    <xf numFmtId="9" fontId="81" fillId="0" borderId="80" xfId="71" applyNumberFormat="1" applyFont="1" applyFill="1" applyBorder="1" applyAlignment="1" applyProtection="1">
      <alignment horizontal="center" vertical="center" wrapText="1"/>
      <protection/>
    </xf>
    <xf numFmtId="9" fontId="81" fillId="0" borderId="34" xfId="71" applyNumberFormat="1" applyFont="1" applyFill="1" applyBorder="1" applyAlignment="1" applyProtection="1">
      <alignment horizontal="center" vertical="center" wrapText="1"/>
      <protection/>
    </xf>
    <xf numFmtId="9" fontId="81" fillId="0" borderId="35" xfId="71" applyNumberFormat="1" applyFont="1" applyFill="1" applyBorder="1" applyAlignment="1" applyProtection="1">
      <alignment horizontal="center" vertical="center" wrapText="1"/>
      <protection/>
    </xf>
    <xf numFmtId="9" fontId="81" fillId="0" borderId="78" xfId="71" applyNumberFormat="1" applyFont="1" applyFill="1" applyBorder="1" applyAlignment="1" applyProtection="1">
      <alignment horizontal="center" vertical="center" wrapText="1"/>
      <protection/>
    </xf>
    <xf numFmtId="9" fontId="81" fillId="0" borderId="0" xfId="71" applyNumberFormat="1" applyFont="1" applyFill="1" applyBorder="1" applyAlignment="1" applyProtection="1">
      <alignment horizontal="center" vertical="center" wrapText="1"/>
      <protection/>
    </xf>
    <xf numFmtId="9" fontId="81" fillId="0" borderId="29" xfId="71"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5" fillId="0" borderId="60"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61" xfId="0" applyFont="1" applyFill="1" applyBorder="1" applyAlignment="1">
      <alignment horizontal="center" vertical="center"/>
    </xf>
    <xf numFmtId="0" fontId="85" fillId="0" borderId="35" xfId="0" applyFont="1" applyFill="1" applyBorder="1" applyAlignment="1">
      <alignment horizontal="center" vertical="center"/>
    </xf>
    <xf numFmtId="0" fontId="11" fillId="5" borderId="60"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1"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54"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2" fontId="10" fillId="0" borderId="22" xfId="71" applyNumberFormat="1" applyFont="1" applyFill="1" applyBorder="1" applyAlignment="1" applyProtection="1">
      <alignment horizontal="center" vertical="center" wrapText="1"/>
      <protection/>
    </xf>
    <xf numFmtId="2" fontId="10" fillId="0" borderId="58"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84" xfId="65" applyNumberFormat="1" applyFont="1" applyFill="1" applyBorder="1" applyAlignment="1" applyProtection="1">
      <alignment horizontal="center" vertical="center" wrapText="1"/>
      <protection/>
    </xf>
    <xf numFmtId="188" fontId="11" fillId="38" borderId="71"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9"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5" fillId="0" borderId="64" xfId="0" applyFont="1" applyFill="1" applyBorder="1" applyAlignment="1">
      <alignment horizontal="center" vertical="center"/>
    </xf>
    <xf numFmtId="0" fontId="85" fillId="0" borderId="66" xfId="0" applyFont="1" applyFill="1" applyBorder="1" applyAlignment="1">
      <alignment horizontal="center" vertical="center"/>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69" xfId="65" applyNumberFormat="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14" fontId="85" fillId="0" borderId="60" xfId="0" applyNumberFormat="1" applyFont="1" applyFill="1" applyBorder="1" applyAlignment="1">
      <alignment horizontal="center" vertical="center"/>
    </xf>
    <xf numFmtId="0" fontId="47" fillId="5" borderId="60" xfId="71" applyFont="1" applyFill="1" applyBorder="1" applyAlignment="1">
      <alignment horizontal="left" vertical="center" wrapText="1"/>
      <protection/>
    </xf>
    <xf numFmtId="0" fontId="47" fillId="5" borderId="27" xfId="71" applyFont="1" applyFill="1" applyBorder="1" applyAlignment="1">
      <alignment horizontal="left" vertical="center" wrapText="1"/>
      <protection/>
    </xf>
    <xf numFmtId="0" fontId="47" fillId="5" borderId="28" xfId="71" applyFont="1" applyFill="1" applyBorder="1" applyAlignment="1">
      <alignment horizontal="left" vertical="center" wrapText="1"/>
      <protection/>
    </xf>
    <xf numFmtId="0" fontId="47" fillId="5" borderId="29" xfId="71" applyFont="1" applyFill="1" applyBorder="1" applyAlignment="1">
      <alignment horizontal="left" vertical="center" wrapText="1"/>
      <protection/>
    </xf>
    <xf numFmtId="0" fontId="47" fillId="5" borderId="61" xfId="71" applyFont="1" applyFill="1" applyBorder="1" applyAlignment="1">
      <alignment horizontal="left" vertical="center" wrapText="1"/>
      <protection/>
    </xf>
    <xf numFmtId="0" fontId="47" fillId="5" borderId="35" xfId="71" applyFont="1" applyFill="1" applyBorder="1" applyAlignment="1">
      <alignment horizontal="left" vertical="center" wrapText="1"/>
      <protection/>
    </xf>
    <xf numFmtId="0" fontId="31" fillId="0" borderId="64" xfId="71" applyFont="1" applyFill="1" applyBorder="1" applyAlignment="1" applyProtection="1">
      <alignment horizontal="center" vertical="center" wrapText="1"/>
      <protection/>
    </xf>
    <xf numFmtId="0" fontId="31" fillId="0" borderId="65" xfId="71" applyFont="1" applyFill="1" applyBorder="1" applyAlignment="1" applyProtection="1">
      <alignment horizontal="center" vertical="center" wrapText="1"/>
      <protection/>
    </xf>
    <xf numFmtId="0" fontId="31" fillId="0" borderId="66" xfId="71" applyFont="1" applyFill="1" applyBorder="1" applyAlignment="1" applyProtection="1">
      <alignment horizontal="center" vertical="center" wrapText="1"/>
      <protection/>
    </xf>
    <xf numFmtId="0" fontId="47" fillId="0" borderId="60" xfId="71" applyFont="1" applyFill="1" applyBorder="1" applyAlignment="1" applyProtection="1">
      <alignment horizontal="center" vertical="center"/>
      <protection/>
    </xf>
    <xf numFmtId="0" fontId="47" fillId="0" borderId="26" xfId="71" applyFont="1" applyFill="1" applyBorder="1" applyAlignment="1" applyProtection="1">
      <alignment horizontal="center" vertical="center"/>
      <protection/>
    </xf>
    <xf numFmtId="0" fontId="47" fillId="0" borderId="27" xfId="71" applyFont="1" applyFill="1" applyBorder="1" applyAlignment="1" applyProtection="1">
      <alignment horizontal="center" vertical="center"/>
      <protection/>
    </xf>
    <xf numFmtId="0" fontId="47" fillId="0" borderId="67"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28" xfId="71" applyFont="1" applyFill="1" applyBorder="1" applyAlignment="1" applyProtection="1">
      <alignment horizontal="center" vertical="center"/>
      <protection/>
    </xf>
    <xf numFmtId="0" fontId="47" fillId="0" borderId="0" xfId="71" applyFont="1" applyFill="1" applyBorder="1" applyAlignment="1" applyProtection="1">
      <alignment horizontal="center" vertical="center"/>
      <protection/>
    </xf>
    <xf numFmtId="0" fontId="47" fillId="0" borderId="29" xfId="71" applyFont="1" applyFill="1" applyBorder="1" applyAlignment="1" applyProtection="1">
      <alignment horizontal="center" vertical="center"/>
      <protection/>
    </xf>
    <xf numFmtId="0" fontId="47" fillId="0" borderId="28" xfId="71" applyFont="1" applyFill="1" applyBorder="1" applyAlignment="1" applyProtection="1">
      <alignment horizontal="center" vertical="center" wrapText="1"/>
      <protection/>
    </xf>
    <xf numFmtId="0" fontId="47" fillId="0" borderId="0" xfId="71" applyFont="1" applyFill="1" applyBorder="1" applyAlignment="1" applyProtection="1">
      <alignment horizontal="center" vertical="center" wrapText="1"/>
      <protection/>
    </xf>
    <xf numFmtId="0" fontId="47" fillId="0" borderId="29" xfId="71" applyFont="1" applyFill="1" applyBorder="1" applyAlignment="1" applyProtection="1">
      <alignment horizontal="center" vertical="center" wrapText="1"/>
      <protection/>
    </xf>
    <xf numFmtId="0" fontId="47" fillId="0" borderId="61" xfId="71" applyFont="1" applyFill="1" applyBorder="1" applyAlignment="1" applyProtection="1">
      <alignment horizontal="center" vertical="center" wrapText="1"/>
      <protection/>
    </xf>
    <xf numFmtId="0" fontId="47" fillId="0" borderId="34" xfId="71" applyFont="1" applyFill="1" applyBorder="1" applyAlignment="1" applyProtection="1">
      <alignment horizontal="center" vertical="center" wrapText="1"/>
      <protection/>
    </xf>
    <xf numFmtId="0" fontId="47" fillId="0" borderId="35" xfId="71" applyFont="1" applyFill="1" applyBorder="1" applyAlignment="1" applyProtection="1">
      <alignment horizontal="center" vertical="center" wrapText="1"/>
      <protection/>
    </xf>
    <xf numFmtId="0" fontId="90" fillId="0" borderId="62" xfId="0" applyFont="1" applyFill="1" applyBorder="1" applyAlignment="1">
      <alignment horizontal="center" vertical="center"/>
    </xf>
    <xf numFmtId="0" fontId="90" fillId="0" borderId="63" xfId="0" applyFont="1" applyFill="1" applyBorder="1" applyAlignment="1">
      <alignment horizontal="center" vertical="center"/>
    </xf>
    <xf numFmtId="0" fontId="79" fillId="0" borderId="71" xfId="0" applyFont="1" applyBorder="1" applyAlignment="1">
      <alignment horizontal="left" vertical="center" wrapText="1"/>
    </xf>
    <xf numFmtId="0" fontId="79" fillId="0" borderId="38" xfId="0" applyFont="1" applyBorder="1" applyAlignment="1">
      <alignment horizontal="left" vertical="center" wrapText="1"/>
    </xf>
    <xf numFmtId="0" fontId="79" fillId="0" borderId="52" xfId="0" applyFont="1" applyBorder="1" applyAlignment="1">
      <alignment horizontal="left" vertical="center" wrapText="1"/>
    </xf>
    <xf numFmtId="0" fontId="47" fillId="0" borderId="60" xfId="71" applyFont="1" applyFill="1" applyBorder="1" applyAlignment="1">
      <alignment horizontal="center" vertical="center" wrapText="1"/>
      <protection/>
    </xf>
    <xf numFmtId="0" fontId="47" fillId="0" borderId="26" xfId="71" applyFont="1" applyFill="1" applyBorder="1" applyAlignment="1">
      <alignment horizontal="center" vertical="center" wrapText="1"/>
      <protection/>
    </xf>
    <xf numFmtId="0" fontId="47" fillId="0" borderId="27" xfId="71" applyFont="1" applyFill="1" applyBorder="1" applyAlignment="1">
      <alignment horizontal="center" vertical="center" wrapText="1"/>
      <protection/>
    </xf>
    <xf numFmtId="0" fontId="47" fillId="0" borderId="28" xfId="71" applyFont="1" applyFill="1" applyBorder="1" applyAlignment="1">
      <alignment horizontal="center" vertical="center" wrapText="1"/>
      <protection/>
    </xf>
    <xf numFmtId="0" fontId="47"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47" fillId="0" borderId="61" xfId="71" applyFont="1" applyFill="1" applyBorder="1" applyAlignment="1">
      <alignment horizontal="center" vertical="center" wrapText="1"/>
      <protection/>
    </xf>
    <xf numFmtId="0" fontId="47" fillId="0" borderId="34" xfId="71" applyFont="1" applyFill="1" applyBorder="1" applyAlignment="1">
      <alignment horizontal="center" vertical="center" wrapText="1"/>
      <protection/>
    </xf>
    <xf numFmtId="0" fontId="47" fillId="0" borderId="35" xfId="71" applyFont="1" applyFill="1" applyBorder="1" applyAlignment="1">
      <alignment horizontal="center" vertical="center" wrapText="1"/>
      <protection/>
    </xf>
    <xf numFmtId="0" fontId="47" fillId="5" borderId="60" xfId="71" applyFont="1" applyFill="1" applyBorder="1" applyAlignment="1" applyProtection="1">
      <alignment horizontal="left" vertical="center" wrapText="1"/>
      <protection/>
    </xf>
    <xf numFmtId="0" fontId="47" fillId="5" borderId="27" xfId="71" applyFont="1" applyFill="1" applyBorder="1" applyAlignment="1" applyProtection="1">
      <alignment horizontal="left" vertical="center" wrapText="1"/>
      <protection/>
    </xf>
    <xf numFmtId="0" fontId="47" fillId="5" borderId="28" xfId="71" applyFont="1" applyFill="1" applyBorder="1" applyAlignment="1" applyProtection="1">
      <alignment horizontal="left" vertical="center" wrapText="1"/>
      <protection/>
    </xf>
    <xf numFmtId="0" fontId="47" fillId="5" borderId="29" xfId="71" applyFont="1" applyFill="1" applyBorder="1" applyAlignment="1" applyProtection="1">
      <alignment horizontal="left" vertical="center" wrapText="1"/>
      <protection/>
    </xf>
    <xf numFmtId="0" fontId="47" fillId="5" borderId="61" xfId="71" applyFont="1" applyFill="1" applyBorder="1" applyAlignment="1" applyProtection="1">
      <alignment horizontal="left" vertical="center" wrapText="1"/>
      <protection/>
    </xf>
    <xf numFmtId="0" fontId="47" fillId="5" borderId="35" xfId="71" applyFont="1" applyFill="1" applyBorder="1" applyAlignment="1" applyProtection="1">
      <alignment horizontal="left" vertical="center" wrapText="1"/>
      <protection/>
    </xf>
    <xf numFmtId="0" fontId="91" fillId="0" borderId="64" xfId="0" applyFont="1" applyFill="1" applyBorder="1" applyAlignment="1">
      <alignment horizontal="center" vertical="center"/>
    </xf>
    <xf numFmtId="0" fontId="91" fillId="0" borderId="65" xfId="0" applyFont="1" applyFill="1" applyBorder="1" applyAlignment="1">
      <alignment horizontal="center" vertical="center"/>
    </xf>
    <xf numFmtId="0" fontId="91" fillId="0" borderId="66" xfId="0" applyFont="1" applyFill="1" applyBorder="1" applyAlignment="1">
      <alignment horizontal="center" vertical="center"/>
    </xf>
    <xf numFmtId="0" fontId="47" fillId="5" borderId="26" xfId="71" applyFont="1" applyFill="1" applyBorder="1" applyAlignment="1">
      <alignment horizontal="left" vertical="center" wrapText="1"/>
      <protection/>
    </xf>
    <xf numFmtId="0" fontId="47" fillId="5" borderId="0" xfId="71" applyFont="1" applyFill="1" applyBorder="1" applyAlignment="1">
      <alignment horizontal="left" vertical="center" wrapText="1"/>
      <protection/>
    </xf>
    <xf numFmtId="0" fontId="47" fillId="5" borderId="34" xfId="71" applyFont="1" applyFill="1" applyBorder="1" applyAlignment="1">
      <alignment horizontal="left" vertical="center" wrapText="1"/>
      <protection/>
    </xf>
    <xf numFmtId="0" fontId="47" fillId="5" borderId="72" xfId="71" applyFont="1" applyFill="1" applyBorder="1" applyAlignment="1">
      <alignment horizontal="left" vertical="center" wrapText="1"/>
      <protection/>
    </xf>
    <xf numFmtId="0" fontId="47" fillId="5" borderId="73" xfId="71" applyFont="1" applyFill="1" applyBorder="1" applyAlignment="1">
      <alignment horizontal="left" vertical="center" wrapText="1"/>
      <protection/>
    </xf>
    <xf numFmtId="0" fontId="49" fillId="0" borderId="72" xfId="71" applyFont="1" applyFill="1" applyBorder="1" applyAlignment="1">
      <alignment horizontal="center" vertical="center" wrapText="1"/>
      <protection/>
    </xf>
    <xf numFmtId="0" fontId="49" fillId="0" borderId="74" xfId="71" applyFont="1" applyFill="1" applyBorder="1" applyAlignment="1">
      <alignment horizontal="center" vertical="center" wrapText="1"/>
      <protection/>
    </xf>
    <xf numFmtId="0" fontId="49" fillId="0" borderId="73" xfId="71" applyFont="1" applyFill="1" applyBorder="1" applyAlignment="1">
      <alignment horizontal="center" vertical="center" wrapText="1"/>
      <protection/>
    </xf>
    <xf numFmtId="0" fontId="47" fillId="5" borderId="72" xfId="71" applyFont="1" applyFill="1" applyBorder="1" applyAlignment="1">
      <alignment horizontal="center" vertical="center" wrapText="1"/>
      <protection/>
    </xf>
    <xf numFmtId="0" fontId="47" fillId="5" borderId="74" xfId="71" applyFont="1" applyFill="1" applyBorder="1" applyAlignment="1">
      <alignment horizontal="center" vertical="center" wrapText="1"/>
      <protection/>
    </xf>
    <xf numFmtId="0" fontId="47" fillId="5" borderId="73" xfId="71" applyFont="1" applyFill="1" applyBorder="1" applyAlignment="1">
      <alignment horizontal="center" vertical="center" wrapText="1"/>
      <protection/>
    </xf>
    <xf numFmtId="0" fontId="47" fillId="0" borderId="46" xfId="71" applyFont="1" applyFill="1" applyBorder="1" applyAlignment="1">
      <alignment horizontal="center" vertical="center" wrapText="1"/>
      <protection/>
    </xf>
    <xf numFmtId="0" fontId="47" fillId="0" borderId="47" xfId="71" applyFont="1" applyFill="1" applyBorder="1" applyAlignment="1">
      <alignment horizontal="center" vertical="center" wrapText="1"/>
      <protection/>
    </xf>
    <xf numFmtId="0" fontId="47" fillId="0" borderId="48" xfId="71" applyFont="1" applyFill="1" applyBorder="1" applyAlignment="1">
      <alignment horizontal="center" vertical="center" wrapText="1"/>
      <protection/>
    </xf>
    <xf numFmtId="0" fontId="47" fillId="0" borderId="72" xfId="71" applyFont="1" applyFill="1" applyBorder="1" applyAlignment="1">
      <alignment horizontal="center" vertical="center" wrapText="1"/>
      <protection/>
    </xf>
    <xf numFmtId="0" fontId="47" fillId="0" borderId="74" xfId="71" applyFont="1" applyFill="1" applyBorder="1" applyAlignment="1">
      <alignment horizontal="center" vertical="center" wrapText="1"/>
      <protection/>
    </xf>
    <xf numFmtId="0" fontId="47" fillId="0" borderId="73" xfId="71" applyFont="1" applyFill="1" applyBorder="1" applyAlignment="1">
      <alignment horizontal="center" vertical="center" wrapText="1"/>
      <protection/>
    </xf>
    <xf numFmtId="0" fontId="47" fillId="38" borderId="34" xfId="71" applyFont="1" applyFill="1" applyBorder="1" applyAlignment="1" applyProtection="1">
      <alignment horizontal="left" vertical="center" wrapText="1"/>
      <protection/>
    </xf>
    <xf numFmtId="0" fontId="31" fillId="0" borderId="72" xfId="71" applyFont="1" applyFill="1" applyBorder="1" applyAlignment="1" applyProtection="1">
      <alignment horizontal="center" vertical="center" wrapText="1"/>
      <protection/>
    </xf>
    <xf numFmtId="0" fontId="31" fillId="0" borderId="74" xfId="71" applyFont="1" applyFill="1" applyBorder="1" applyAlignment="1" applyProtection="1">
      <alignment horizontal="center" vertical="center" wrapText="1"/>
      <protection/>
    </xf>
    <xf numFmtId="0" fontId="31" fillId="0" borderId="73" xfId="71" applyFont="1" applyFill="1" applyBorder="1" applyAlignment="1" applyProtection="1">
      <alignment horizontal="center" vertical="center" wrapText="1"/>
      <protection/>
    </xf>
    <xf numFmtId="0" fontId="47" fillId="5" borderId="72" xfId="71" applyFont="1" applyFill="1" applyBorder="1" applyAlignment="1" applyProtection="1">
      <alignment horizontal="center" vertical="center" wrapText="1"/>
      <protection/>
    </xf>
    <xf numFmtId="0" fontId="47" fillId="5" borderId="74" xfId="71" applyFont="1" applyFill="1" applyBorder="1" applyAlignment="1" applyProtection="1">
      <alignment horizontal="center" vertical="center" wrapText="1"/>
      <protection/>
    </xf>
    <xf numFmtId="0" fontId="47" fillId="5" borderId="73" xfId="71" applyFont="1" applyFill="1" applyBorder="1" applyAlignment="1" applyProtection="1">
      <alignment horizontal="center" vertical="center" wrapText="1"/>
      <protection/>
    </xf>
    <xf numFmtId="1" fontId="47" fillId="0" borderId="72" xfId="78" applyNumberFormat="1" applyFont="1" applyFill="1" applyBorder="1" applyAlignment="1" applyProtection="1">
      <alignment horizontal="center" vertical="center" wrapText="1"/>
      <protection/>
    </xf>
    <xf numFmtId="1" fontId="47" fillId="0" borderId="73" xfId="78" applyNumberFormat="1" applyFont="1" applyFill="1" applyBorder="1" applyAlignment="1" applyProtection="1">
      <alignment horizontal="center" vertical="center" wrapText="1"/>
      <protection/>
    </xf>
    <xf numFmtId="9" fontId="47" fillId="0" borderId="72" xfId="71" applyNumberFormat="1" applyFont="1" applyFill="1" applyBorder="1" applyAlignment="1" applyProtection="1">
      <alignment horizontal="center" vertical="center" wrapText="1"/>
      <protection/>
    </xf>
    <xf numFmtId="9" fontId="47" fillId="0" borderId="73" xfId="71" applyNumberFormat="1" applyFont="1" applyFill="1" applyBorder="1" applyAlignment="1" applyProtection="1">
      <alignment horizontal="center" vertical="center" wrapText="1"/>
      <protection/>
    </xf>
    <xf numFmtId="0" fontId="47" fillId="5" borderId="61" xfId="71" applyFont="1" applyFill="1" applyBorder="1" applyAlignment="1" applyProtection="1">
      <alignment horizontal="center" vertical="center" wrapText="1"/>
      <protection/>
    </xf>
    <xf numFmtId="0" fontId="47" fillId="5" borderId="34" xfId="71" applyFont="1" applyFill="1" applyBorder="1" applyAlignment="1" applyProtection="1">
      <alignment horizontal="center" vertical="center" wrapText="1"/>
      <protection/>
    </xf>
    <xf numFmtId="0" fontId="47" fillId="5" borderId="35" xfId="71" applyFont="1" applyFill="1" applyBorder="1" applyAlignment="1" applyProtection="1">
      <alignment horizontal="center" vertical="center" wrapText="1"/>
      <protection/>
    </xf>
    <xf numFmtId="0" fontId="47" fillId="5" borderId="28" xfId="71" applyFont="1" applyFill="1" applyBorder="1" applyAlignment="1" applyProtection="1">
      <alignment horizontal="center" vertical="center" wrapText="1"/>
      <protection/>
    </xf>
    <xf numFmtId="0" fontId="47" fillId="5" borderId="0" xfId="71" applyFont="1" applyFill="1" applyBorder="1" applyAlignment="1" applyProtection="1">
      <alignment horizontal="center" vertical="center" wrapText="1"/>
      <protection/>
    </xf>
    <xf numFmtId="0" fontId="47" fillId="5" borderId="29" xfId="71" applyFont="1" applyFill="1" applyBorder="1" applyAlignment="1" applyProtection="1">
      <alignment horizontal="center" vertical="center" wrapText="1"/>
      <protection/>
    </xf>
    <xf numFmtId="0" fontId="47" fillId="5" borderId="55" xfId="71" applyFont="1" applyFill="1" applyBorder="1" applyAlignment="1" applyProtection="1">
      <alignment horizontal="center" vertical="center" wrapText="1"/>
      <protection/>
    </xf>
    <xf numFmtId="0" fontId="47" fillId="5" borderId="75" xfId="71" applyFont="1" applyFill="1" applyBorder="1" applyAlignment="1" applyProtection="1">
      <alignment horizontal="center" vertical="center" wrapText="1"/>
      <protection/>
    </xf>
    <xf numFmtId="0" fontId="47" fillId="5" borderId="20" xfId="71" applyFont="1" applyFill="1" applyBorder="1" applyAlignment="1" applyProtection="1">
      <alignment horizontal="center" vertical="center" wrapText="1"/>
      <protection/>
    </xf>
    <xf numFmtId="0" fontId="47" fillId="5" borderId="14" xfId="71" applyFont="1" applyFill="1" applyBorder="1" applyAlignment="1" applyProtection="1">
      <alignment horizontal="center" vertical="center" wrapText="1"/>
      <protection/>
    </xf>
    <xf numFmtId="0" fontId="47" fillId="5" borderId="50" xfId="71" applyFont="1" applyFill="1" applyBorder="1" applyAlignment="1" applyProtection="1">
      <alignment horizontal="center" vertical="center" wrapText="1"/>
      <protection/>
    </xf>
    <xf numFmtId="0" fontId="47" fillId="5" borderId="40" xfId="71" applyFont="1" applyFill="1" applyBorder="1" applyAlignment="1" applyProtection="1">
      <alignment horizontal="center" vertical="center" wrapText="1"/>
      <protection/>
    </xf>
    <xf numFmtId="0" fontId="47" fillId="38" borderId="55" xfId="71" applyFont="1" applyFill="1" applyBorder="1" applyAlignment="1" applyProtection="1">
      <alignment horizontal="center" vertical="center" wrapText="1"/>
      <protection/>
    </xf>
    <xf numFmtId="0" fontId="47" fillId="38" borderId="67" xfId="71" applyFont="1" applyFill="1" applyBorder="1" applyAlignment="1" applyProtection="1">
      <alignment horizontal="center" vertical="center" wrapText="1"/>
      <protection/>
    </xf>
    <xf numFmtId="0" fontId="47" fillId="38" borderId="56" xfId="71" applyFont="1" applyFill="1" applyBorder="1" applyAlignment="1" applyProtection="1">
      <alignment horizontal="center" vertical="center" wrapText="1"/>
      <protection/>
    </xf>
    <xf numFmtId="0" fontId="47" fillId="38" borderId="57" xfId="71" applyFont="1" applyFill="1" applyBorder="1" applyAlignment="1" applyProtection="1">
      <alignment horizontal="center" vertical="center" wrapText="1"/>
      <protection/>
    </xf>
    <xf numFmtId="0" fontId="47" fillId="5" borderId="49" xfId="71" applyFont="1" applyFill="1" applyBorder="1" applyAlignment="1" applyProtection="1">
      <alignment horizontal="center" vertical="center" wrapText="1"/>
      <protection/>
    </xf>
    <xf numFmtId="0" fontId="47" fillId="5" borderId="18" xfId="71" applyFont="1" applyFill="1" applyBorder="1" applyAlignment="1" applyProtection="1">
      <alignment horizontal="center" vertical="center" wrapText="1"/>
      <protection/>
    </xf>
    <xf numFmtId="0" fontId="47" fillId="5" borderId="76" xfId="71" applyFont="1" applyFill="1" applyBorder="1" applyAlignment="1" applyProtection="1">
      <alignment horizontal="center" vertical="center" wrapText="1"/>
      <protection/>
    </xf>
    <xf numFmtId="0" fontId="47" fillId="5" borderId="42" xfId="71" applyFont="1" applyFill="1" applyBorder="1" applyAlignment="1" applyProtection="1">
      <alignment horizontal="center" vertical="center" wrapText="1"/>
      <protection/>
    </xf>
    <xf numFmtId="0" fontId="47" fillId="5" borderId="39" xfId="71" applyFont="1" applyFill="1" applyBorder="1" applyAlignment="1" applyProtection="1">
      <alignment horizontal="center" vertical="center" wrapText="1"/>
      <protection/>
    </xf>
    <xf numFmtId="0" fontId="47" fillId="5" borderId="44" xfId="71" applyFont="1" applyFill="1" applyBorder="1" applyAlignment="1" applyProtection="1">
      <alignment horizontal="center" vertical="center" wrapText="1"/>
      <protection/>
    </xf>
    <xf numFmtId="0" fontId="47" fillId="5" borderId="54" xfId="71" applyFont="1" applyFill="1" applyBorder="1" applyAlignment="1" applyProtection="1">
      <alignment horizontal="center" vertical="center" wrapText="1"/>
      <protection/>
    </xf>
    <xf numFmtId="0" fontId="47" fillId="5" borderId="17" xfId="71" applyFont="1" applyFill="1" applyBorder="1" applyAlignment="1" applyProtection="1">
      <alignment horizontal="center" vertical="center" wrapText="1"/>
      <protection/>
    </xf>
    <xf numFmtId="0" fontId="47" fillId="5" borderId="13" xfId="71" applyFont="1" applyFill="1" applyBorder="1" applyAlignment="1" applyProtection="1">
      <alignment horizontal="center" vertical="center" wrapText="1"/>
      <protection/>
    </xf>
    <xf numFmtId="0" fontId="47" fillId="5" borderId="21" xfId="71" applyFont="1" applyFill="1" applyBorder="1" applyAlignment="1" applyProtection="1">
      <alignment horizontal="center" vertical="center" wrapText="1"/>
      <protection/>
    </xf>
    <xf numFmtId="3" fontId="47" fillId="0" borderId="76" xfId="71" applyNumberFormat="1" applyFont="1" applyFill="1" applyBorder="1" applyAlignment="1" applyProtection="1">
      <alignment horizontal="center" vertical="center" wrapText="1"/>
      <protection/>
    </xf>
    <xf numFmtId="3" fontId="47"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47" fillId="0" borderId="55" xfId="71" applyFont="1" applyFill="1" applyBorder="1" applyAlignment="1" applyProtection="1">
      <alignment horizontal="center" vertical="center" wrapText="1"/>
      <protection/>
    </xf>
    <xf numFmtId="0" fontId="47" fillId="0" borderId="56" xfId="71" applyFont="1" applyFill="1" applyBorder="1" applyAlignment="1" applyProtection="1">
      <alignment horizontal="center" vertical="center" wrapText="1"/>
      <protection/>
    </xf>
    <xf numFmtId="0" fontId="47" fillId="0" borderId="57" xfId="71" applyFont="1" applyFill="1" applyBorder="1" applyAlignment="1" applyProtection="1">
      <alignment horizontal="center" vertical="center" wrapText="1"/>
      <protection/>
    </xf>
    <xf numFmtId="0" fontId="31" fillId="5" borderId="13" xfId="71" applyFont="1" applyFill="1" applyBorder="1" applyAlignment="1" applyProtection="1">
      <alignment horizontal="center" vertical="center" wrapText="1"/>
      <protection/>
    </xf>
    <xf numFmtId="0" fontId="47" fillId="5" borderId="15" xfId="71" applyFont="1" applyFill="1" applyBorder="1" applyAlignment="1" applyProtection="1">
      <alignment horizontal="center" vertical="center" wrapText="1"/>
      <protection/>
    </xf>
    <xf numFmtId="0" fontId="47" fillId="5" borderId="19" xfId="71" applyFont="1" applyFill="1" applyBorder="1" applyAlignment="1" applyProtection="1">
      <alignment horizontal="center" vertical="center" wrapText="1"/>
      <protection/>
    </xf>
    <xf numFmtId="0" fontId="47" fillId="0" borderId="37" xfId="71" applyFont="1" applyFill="1" applyBorder="1" applyAlignment="1" applyProtection="1">
      <alignment horizontal="center" vertical="center" wrapText="1"/>
      <protection/>
    </xf>
    <xf numFmtId="0" fontId="47" fillId="0" borderId="79" xfId="71" applyFont="1" applyFill="1" applyBorder="1" applyAlignment="1" applyProtection="1">
      <alignment horizontal="center" vertical="center" wrapText="1"/>
      <protection/>
    </xf>
    <xf numFmtId="9" fontId="47" fillId="0" borderId="22" xfId="71" applyNumberFormat="1" applyFont="1" applyFill="1" applyBorder="1" applyAlignment="1" applyProtection="1">
      <alignment horizontal="center" vertical="center" wrapText="1"/>
      <protection/>
    </xf>
    <xf numFmtId="0" fontId="47" fillId="0" borderId="58" xfId="71" applyFont="1" applyFill="1" applyBorder="1" applyAlignment="1" applyProtection="1">
      <alignment horizontal="center" vertical="center" wrapText="1"/>
      <protection/>
    </xf>
    <xf numFmtId="9" fontId="74" fillId="0" borderId="76"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80"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81" xfId="80" applyFont="1" applyFill="1" applyBorder="1" applyAlignment="1" applyProtection="1">
      <alignment horizontal="center" vertical="center" wrapText="1"/>
      <protection/>
    </xf>
    <xf numFmtId="9" fontId="31" fillId="0" borderId="76" xfId="80" applyFont="1" applyFill="1" applyBorder="1" applyAlignment="1" applyProtection="1">
      <alignment horizontal="center" vertical="center" wrapText="1"/>
      <protection/>
    </xf>
    <xf numFmtId="9" fontId="31" fillId="0" borderId="41" xfId="80" applyFont="1" applyFill="1" applyBorder="1" applyAlignment="1" applyProtection="1">
      <alignment horizontal="center" vertical="center" wrapText="1"/>
      <protection/>
    </xf>
    <xf numFmtId="9" fontId="31" fillId="0" borderId="77" xfId="80" applyFont="1" applyFill="1" applyBorder="1" applyAlignment="1" applyProtection="1">
      <alignment horizontal="center" vertical="center" wrapText="1"/>
      <protection/>
    </xf>
    <xf numFmtId="9" fontId="31" fillId="0" borderId="80" xfId="80" applyFont="1" applyFill="1" applyBorder="1" applyAlignment="1" applyProtection="1">
      <alignment horizontal="center" vertical="center" wrapText="1"/>
      <protection/>
    </xf>
    <xf numFmtId="9" fontId="31" fillId="0" borderId="34" xfId="80" applyFont="1" applyFill="1" applyBorder="1" applyAlignment="1" applyProtection="1">
      <alignment horizontal="center" vertical="center" wrapText="1"/>
      <protection/>
    </xf>
    <xf numFmtId="9" fontId="31" fillId="0" borderId="35" xfId="80" applyFont="1" applyFill="1" applyBorder="1" applyAlignment="1" applyProtection="1">
      <alignment horizontal="center" vertical="center" wrapText="1"/>
      <protection/>
    </xf>
    <xf numFmtId="0" fontId="47" fillId="5" borderId="82" xfId="71" applyFont="1" applyFill="1" applyBorder="1" applyAlignment="1" applyProtection="1">
      <alignment horizontal="center" vertical="center" wrapText="1"/>
      <protection/>
    </xf>
    <xf numFmtId="0" fontId="47" fillId="5" borderId="16" xfId="71" applyFont="1" applyFill="1" applyBorder="1" applyAlignment="1" applyProtection="1">
      <alignment horizontal="center" vertical="center" wrapText="1"/>
      <protection/>
    </xf>
    <xf numFmtId="0" fontId="47" fillId="5" borderId="56" xfId="71" applyFont="1" applyFill="1" applyBorder="1" applyAlignment="1" applyProtection="1">
      <alignment horizontal="center" vertical="center" wrapText="1"/>
      <protection/>
    </xf>
    <xf numFmtId="0" fontId="47" fillId="5" borderId="83" xfId="71" applyFont="1" applyFill="1" applyBorder="1" applyAlignment="1" applyProtection="1">
      <alignment horizontal="center" vertical="center" wrapText="1"/>
      <protection/>
    </xf>
    <xf numFmtId="0" fontId="47" fillId="5" borderId="63" xfId="71" applyFont="1" applyFill="1" applyBorder="1" applyAlignment="1" applyProtection="1">
      <alignment horizontal="center" vertical="center" wrapText="1"/>
      <protection/>
    </xf>
    <xf numFmtId="0" fontId="47" fillId="5" borderId="45" xfId="71" applyFont="1" applyFill="1" applyBorder="1" applyAlignment="1" applyProtection="1">
      <alignment horizontal="center" vertical="center" wrapText="1"/>
      <protection/>
    </xf>
    <xf numFmtId="2" fontId="31" fillId="0" borderId="51" xfId="71" applyNumberFormat="1" applyFont="1" applyFill="1" applyBorder="1" applyAlignment="1" applyProtection="1">
      <alignment vertical="center" wrapText="1"/>
      <protection/>
    </xf>
    <xf numFmtId="2" fontId="31" fillId="0" borderId="20" xfId="71" applyNumberFormat="1" applyFont="1" applyFill="1" applyBorder="1" applyAlignment="1" applyProtection="1">
      <alignment vertical="center" wrapText="1"/>
      <protection/>
    </xf>
    <xf numFmtId="9" fontId="31" fillId="0" borderId="59" xfId="78" applyFont="1" applyFill="1" applyBorder="1" applyAlignment="1" applyProtection="1">
      <alignment horizontal="center" vertical="center" wrapText="1"/>
      <protection/>
    </xf>
    <xf numFmtId="9" fontId="31" fillId="0" borderId="16" xfId="78" applyFont="1" applyFill="1" applyBorder="1" applyAlignment="1" applyProtection="1">
      <alignment horizontal="center" vertical="center" wrapText="1"/>
      <protection/>
    </xf>
    <xf numFmtId="9" fontId="31" fillId="0" borderId="13" xfId="71" applyNumberFormat="1" applyFont="1" applyFill="1" applyBorder="1" applyAlignment="1" applyProtection="1">
      <alignment horizontal="left" vertical="center" wrapText="1"/>
      <protection/>
    </xf>
    <xf numFmtId="0" fontId="11" fillId="0" borderId="14" xfId="0" applyFont="1" applyFill="1" applyBorder="1" applyAlignment="1">
      <alignment horizontal="left" vertical="center" wrapText="1"/>
    </xf>
    <xf numFmtId="0" fontId="82" fillId="0" borderId="13" xfId="0" applyFont="1" applyBorder="1" applyAlignment="1">
      <alignment horizontal="left" vertical="center" wrapText="1"/>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44" xfId="0" applyFont="1" applyBorder="1" applyAlignment="1">
      <alignment horizontal="center" vertical="center"/>
    </xf>
    <xf numFmtId="0" fontId="82" fillId="11" borderId="14" xfId="0" applyFont="1" applyFill="1" applyBorder="1" applyAlignment="1">
      <alignment horizontal="center" vertical="center"/>
    </xf>
    <xf numFmtId="0" fontId="82" fillId="11" borderId="54" xfId="0" applyFont="1" applyFill="1" applyBorder="1" applyAlignment="1">
      <alignment horizontal="center" vertical="center"/>
    </xf>
    <xf numFmtId="0" fontId="82" fillId="11" borderId="17" xfId="0" applyFont="1" applyFill="1" applyBorder="1" applyAlignment="1">
      <alignment horizontal="center" vertical="center"/>
    </xf>
    <xf numFmtId="0" fontId="82" fillId="11" borderId="39" xfId="0" applyFont="1" applyFill="1" applyBorder="1" applyAlignment="1">
      <alignment horizontal="left" vertical="center"/>
    </xf>
    <xf numFmtId="0" fontId="82" fillId="11" borderId="15" xfId="0" applyFont="1" applyFill="1" applyBorder="1" applyAlignment="1">
      <alignment horizontal="left" vertical="center"/>
    </xf>
    <xf numFmtId="0" fontId="82" fillId="11" borderId="44" xfId="0" applyFont="1" applyFill="1" applyBorder="1" applyAlignment="1">
      <alignment horizontal="left" vertical="center"/>
    </xf>
    <xf numFmtId="0" fontId="82" fillId="0" borderId="14" xfId="0" applyFont="1" applyFill="1" applyBorder="1" applyAlignment="1">
      <alignment horizontal="center" vertical="center"/>
    </xf>
    <xf numFmtId="0" fontId="82" fillId="0" borderId="54"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76" xfId="0" applyFont="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0" fontId="82" fillId="11" borderId="14" xfId="0" applyFont="1" applyFill="1" applyBorder="1" applyAlignment="1">
      <alignment horizontal="center" vertical="center" wrapText="1"/>
    </xf>
    <xf numFmtId="0" fontId="82"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2" fillId="11" borderId="22" xfId="0" applyFont="1" applyFill="1" applyBorder="1" applyAlignment="1">
      <alignment horizontal="center" vertical="center" wrapText="1"/>
    </xf>
    <xf numFmtId="0" fontId="82" fillId="11" borderId="16" xfId="0" applyFont="1" applyFill="1" applyBorder="1" applyAlignment="1">
      <alignment horizontal="center" vertical="center" wrapText="1"/>
    </xf>
    <xf numFmtId="0" fontId="82" fillId="11" borderId="54" xfId="0" applyFont="1" applyFill="1" applyBorder="1" applyAlignment="1">
      <alignment horizontal="center" vertical="center" wrapText="1"/>
    </xf>
    <xf numFmtId="0" fontId="82" fillId="42" borderId="13" xfId="71" applyFont="1" applyFill="1" applyBorder="1" applyAlignment="1">
      <alignment horizontal="center" vertical="center" wrapText="1"/>
      <protection/>
    </xf>
    <xf numFmtId="0" fontId="11" fillId="42" borderId="13" xfId="71" applyFont="1" applyFill="1" applyBorder="1" applyAlignment="1">
      <alignment horizontal="center" vertical="center" wrapText="1"/>
      <protection/>
    </xf>
    <xf numFmtId="0" fontId="80" fillId="0" borderId="14" xfId="0" applyFont="1" applyBorder="1" applyAlignment="1">
      <alignment horizontal="left" vertical="center"/>
    </xf>
    <xf numFmtId="0" fontId="80" fillId="0" borderId="54" xfId="0" applyFont="1" applyBorder="1" applyAlignment="1">
      <alignment horizontal="left" vertical="center"/>
    </xf>
    <xf numFmtId="0" fontId="80" fillId="0" borderId="17" xfId="0" applyFont="1" applyBorder="1" applyAlignment="1">
      <alignment horizontal="left" vertical="center"/>
    </xf>
    <xf numFmtId="0" fontId="82" fillId="11" borderId="59"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11" borderId="76" xfId="0" applyFont="1" applyFill="1" applyBorder="1" applyAlignment="1">
      <alignment horizontal="center" vertical="center"/>
    </xf>
    <xf numFmtId="0" fontId="82" fillId="11" borderId="41" xfId="0" applyFont="1" applyFill="1" applyBorder="1" applyAlignment="1">
      <alignment horizontal="center" vertical="center"/>
    </xf>
    <xf numFmtId="0" fontId="82" fillId="11" borderId="42" xfId="0" applyFont="1" applyFill="1" applyBorder="1" applyAlignment="1">
      <alignment horizontal="center" vertical="center"/>
    </xf>
    <xf numFmtId="0" fontId="82" fillId="11" borderId="78" xfId="0" applyFont="1" applyFill="1" applyBorder="1" applyAlignment="1">
      <alignment horizontal="center" vertical="center"/>
    </xf>
    <xf numFmtId="0" fontId="82" fillId="11" borderId="0" xfId="0" applyFont="1" applyFill="1" applyBorder="1" applyAlignment="1">
      <alignment horizontal="center" vertical="center"/>
    </xf>
    <xf numFmtId="0" fontId="82" fillId="11" borderId="43" xfId="0" applyFont="1" applyFill="1" applyBorder="1" applyAlignment="1">
      <alignment horizontal="center" vertical="center"/>
    </xf>
    <xf numFmtId="0" fontId="82" fillId="11" borderId="39" xfId="0" applyFont="1" applyFill="1" applyBorder="1" applyAlignment="1">
      <alignment horizontal="center" vertical="center"/>
    </xf>
    <xf numFmtId="0" fontId="82" fillId="11" borderId="15" xfId="0" applyFont="1" applyFill="1" applyBorder="1" applyAlignment="1">
      <alignment horizontal="center" vertical="center"/>
    </xf>
    <xf numFmtId="0" fontId="82" fillId="11" borderId="44" xfId="0" applyFont="1" applyFill="1" applyBorder="1" applyAlignment="1">
      <alignment horizontal="center" vertical="center"/>
    </xf>
    <xf numFmtId="0" fontId="82" fillId="11" borderId="13" xfId="0" applyFont="1" applyFill="1" applyBorder="1" applyAlignment="1">
      <alignment horizontal="center" vertical="center"/>
    </xf>
    <xf numFmtId="0" fontId="92" fillId="0" borderId="13" xfId="0" applyFont="1" applyFill="1" applyBorder="1" applyAlignment="1">
      <alignment horizontal="center" vertical="center"/>
    </xf>
    <xf numFmtId="0" fontId="82" fillId="11" borderId="14" xfId="0" applyFont="1" applyFill="1" applyBorder="1" applyAlignment="1">
      <alignment horizontal="left" vertical="center"/>
    </xf>
    <xf numFmtId="0" fontId="82" fillId="11" borderId="54" xfId="0" applyFont="1" applyFill="1" applyBorder="1" applyAlignment="1">
      <alignment horizontal="left" vertical="center"/>
    </xf>
    <xf numFmtId="0" fontId="82" fillId="11" borderId="17" xfId="0" applyFont="1" applyFill="1" applyBorder="1" applyAlignment="1">
      <alignment horizontal="left" vertical="center"/>
    </xf>
    <xf numFmtId="0" fontId="80" fillId="43" borderId="39" xfId="0" applyFont="1" applyFill="1" applyBorder="1" applyAlignment="1">
      <alignment horizontal="center" vertical="center"/>
    </xf>
    <xf numFmtId="0" fontId="80" fillId="43" borderId="15" xfId="0" applyFont="1" applyFill="1" applyBorder="1" applyAlignment="1">
      <alignment horizontal="center" vertical="center"/>
    </xf>
    <xf numFmtId="0" fontId="80" fillId="43" borderId="54" xfId="0" applyFont="1" applyFill="1" applyBorder="1" applyAlignment="1">
      <alignment horizontal="center" vertical="center"/>
    </xf>
    <xf numFmtId="0" fontId="80" fillId="43" borderId="17"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54" xfId="0" applyFont="1" applyFill="1" applyBorder="1" applyAlignment="1">
      <alignment horizontal="center" vertical="center"/>
    </xf>
    <xf numFmtId="0" fontId="80" fillId="0" borderId="17" xfId="0" applyFont="1" applyFill="1" applyBorder="1" applyAlignment="1">
      <alignment horizontal="center" vertical="center"/>
    </xf>
    <xf numFmtId="0" fontId="11" fillId="11" borderId="13" xfId="0" applyFont="1" applyFill="1" applyBorder="1" applyAlignment="1">
      <alignment horizontal="center" vertical="center"/>
    </xf>
    <xf numFmtId="0" fontId="82" fillId="0" borderId="76" xfId="0" applyFont="1" applyBorder="1" applyAlignment="1">
      <alignment vertical="center" wrapText="1"/>
    </xf>
    <xf numFmtId="0" fontId="82" fillId="0" borderId="41" xfId="0" applyFont="1" applyBorder="1" applyAlignment="1">
      <alignment vertical="center" wrapText="1"/>
    </xf>
    <xf numFmtId="0" fontId="82" fillId="0" borderId="42" xfId="0" applyFont="1" applyBorder="1" applyAlignment="1">
      <alignment vertical="center" wrapText="1"/>
    </xf>
    <xf numFmtId="0" fontId="82"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54" xfId="0" applyFont="1" applyFill="1" applyBorder="1" applyAlignment="1">
      <alignment horizontal="center" vertical="center" wrapText="1"/>
    </xf>
    <xf numFmtId="0" fontId="82" fillId="11" borderId="13" xfId="0" applyFont="1" applyFill="1" applyBorder="1" applyAlignment="1">
      <alignment horizontal="left" vertical="center"/>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2" fillId="17" borderId="14" xfId="0" applyFont="1" applyFill="1" applyBorder="1" applyAlignment="1">
      <alignment horizontal="center" vertical="center"/>
    </xf>
    <xf numFmtId="0" fontId="82" fillId="17" borderId="17" xfId="0" applyFont="1" applyFill="1" applyBorder="1" applyAlignment="1">
      <alignment horizontal="center" vertical="center"/>
    </xf>
    <xf numFmtId="0" fontId="82" fillId="0" borderId="14" xfId="0" applyFont="1" applyFill="1" applyBorder="1" applyAlignment="1">
      <alignment horizontal="left" vertical="center" wrapText="1"/>
    </xf>
    <xf numFmtId="0" fontId="82" fillId="0" borderId="17"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80" fillId="0" borderId="59" xfId="0" applyFont="1" applyFill="1" applyBorder="1" applyAlignment="1">
      <alignment horizontal="left" vertical="center" wrapText="1"/>
    </xf>
    <xf numFmtId="0" fontId="80" fillId="0" borderId="16" xfId="0" applyFont="1" applyFill="1" applyBorder="1" applyAlignment="1">
      <alignment horizontal="left" vertical="center" wrapText="1"/>
    </xf>
    <xf numFmtId="169" fontId="80" fillId="0" borderId="76" xfId="60" applyFont="1" applyFill="1" applyBorder="1" applyAlignment="1">
      <alignment horizontal="left" vertical="center"/>
    </xf>
    <xf numFmtId="169" fontId="80" fillId="0" borderId="78" xfId="60" applyFont="1" applyFill="1" applyBorder="1" applyAlignment="1">
      <alignment horizontal="left" vertical="center"/>
    </xf>
    <xf numFmtId="169" fontId="80"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a"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39</xdr:row>
      <xdr:rowOff>200025</xdr:rowOff>
    </xdr:from>
    <xdr:to>
      <xdr:col>6</xdr:col>
      <xdr:colOff>266700</xdr:colOff>
      <xdr:row>39</xdr:row>
      <xdr:rowOff>600075</xdr:rowOff>
    </xdr:to>
    <xdr:pic>
      <xdr:nvPicPr>
        <xdr:cNvPr id="1" name="Imagen 1"/>
        <xdr:cNvPicPr preferRelativeResize="1">
          <a:picLocks noChangeAspect="1"/>
        </xdr:cNvPicPr>
      </xdr:nvPicPr>
      <xdr:blipFill>
        <a:blip r:embed="rId1"/>
        <a:stretch>
          <a:fillRect/>
        </a:stretch>
      </xdr:blipFill>
      <xdr:spPr>
        <a:xfrm>
          <a:off x="2647950" y="31603950"/>
          <a:ext cx="14192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B050"/>
  </sheetPr>
  <dimension ref="A1:AK98"/>
  <sheetViews>
    <sheetView zoomScale="85" zoomScaleNormal="85" zoomScalePageLayoutView="0" workbookViewId="0" topLeftCell="A1">
      <pane xSplit="4" ySplit="2" topLeftCell="E9" activePane="bottomRight" state="frozen"/>
      <selection pane="topLeft" activeCell="A1" sqref="A1"/>
      <selection pane="topRight" activeCell="D1" sqref="D1"/>
      <selection pane="bottomLeft" activeCell="A4" sqref="A4"/>
      <selection pane="bottomRight" activeCell="H2" sqref="H2"/>
    </sheetView>
  </sheetViews>
  <sheetFormatPr defaultColWidth="11.421875" defaultRowHeight="15"/>
  <cols>
    <col min="1" max="1" width="6.421875" style="290" customWidth="1"/>
    <col min="2" max="2" width="30.7109375" style="290" customWidth="1"/>
    <col min="3" max="3" width="19.421875" style="290" customWidth="1"/>
    <col min="4" max="4" width="30.7109375" style="290" customWidth="1"/>
    <col min="5" max="7" width="17.8515625" style="290" customWidth="1"/>
    <col min="8" max="21" width="15.7109375" style="290" customWidth="1"/>
    <col min="22" max="22" width="10.8515625" style="0" customWidth="1"/>
    <col min="23" max="27" width="15.7109375" style="290" customWidth="1"/>
    <col min="28" max="28" width="11.421875" style="290" customWidth="1"/>
    <col min="29" max="29" width="13.28125" style="290" customWidth="1"/>
    <col min="30" max="35" width="11.421875" style="290" customWidth="1"/>
    <col min="36" max="36" width="14.421875" style="290" customWidth="1"/>
    <col min="37" max="16384" width="11.421875" style="290" customWidth="1"/>
  </cols>
  <sheetData>
    <row r="1" spans="1:37" ht="15">
      <c r="A1" s="85"/>
      <c r="B1" s="62"/>
      <c r="C1" s="62"/>
      <c r="D1" s="62"/>
      <c r="E1" s="283"/>
      <c r="F1" s="283"/>
      <c r="G1" s="283"/>
      <c r="H1" s="362" t="s">
        <v>398</v>
      </c>
      <c r="I1" s="362"/>
      <c r="J1" s="362"/>
      <c r="K1" s="362"/>
      <c r="L1" s="362"/>
      <c r="M1" s="362"/>
      <c r="N1" s="362"/>
      <c r="O1" s="362"/>
      <c r="P1" s="362"/>
      <c r="Q1" s="362"/>
      <c r="R1" s="362"/>
      <c r="S1" s="362"/>
      <c r="T1" s="362"/>
      <c r="U1" s="362"/>
      <c r="W1" s="283"/>
      <c r="X1" s="362" t="s">
        <v>397</v>
      </c>
      <c r="Y1" s="362"/>
      <c r="Z1" s="362"/>
      <c r="AA1" s="362"/>
      <c r="AB1" s="362"/>
      <c r="AC1" s="362"/>
      <c r="AD1" s="362"/>
      <c r="AE1" s="362"/>
      <c r="AF1" s="362"/>
      <c r="AG1" s="362"/>
      <c r="AH1" s="362"/>
      <c r="AI1" s="362"/>
      <c r="AJ1" s="362"/>
      <c r="AK1" s="362"/>
    </row>
    <row r="2" spans="1:37" ht="24" customHeight="1">
      <c r="A2" s="61"/>
      <c r="B2" s="56"/>
      <c r="C2" s="56"/>
      <c r="D2" s="56"/>
      <c r="E2" s="283" t="s">
        <v>455</v>
      </c>
      <c r="F2" s="283"/>
      <c r="G2" s="283"/>
      <c r="H2" s="283" t="s">
        <v>39</v>
      </c>
      <c r="I2" s="283" t="s">
        <v>40</v>
      </c>
      <c r="J2" s="283" t="s">
        <v>41</v>
      </c>
      <c r="K2" s="283" t="s">
        <v>42</v>
      </c>
      <c r="L2" s="283" t="s">
        <v>43</v>
      </c>
      <c r="M2" s="283" t="s">
        <v>44</v>
      </c>
      <c r="N2" s="283" t="s">
        <v>45</v>
      </c>
      <c r="O2" s="283" t="s">
        <v>46</v>
      </c>
      <c r="P2" s="283" t="s">
        <v>47</v>
      </c>
      <c r="Q2" s="283" t="s">
        <v>48</v>
      </c>
      <c r="R2" s="283" t="s">
        <v>49</v>
      </c>
      <c r="S2" s="283" t="s">
        <v>50</v>
      </c>
      <c r="T2" s="283" t="s">
        <v>8</v>
      </c>
      <c r="U2" s="283" t="s">
        <v>403</v>
      </c>
      <c r="W2" s="283"/>
      <c r="X2" s="283" t="s">
        <v>39</v>
      </c>
      <c r="Y2" s="283" t="s">
        <v>40</v>
      </c>
      <c r="Z2" s="283" t="s">
        <v>41</v>
      </c>
      <c r="AA2" s="283" t="s">
        <v>42</v>
      </c>
      <c r="AB2" s="283" t="s">
        <v>43</v>
      </c>
      <c r="AC2" s="283" t="s">
        <v>44</v>
      </c>
      <c r="AD2" s="283" t="s">
        <v>45</v>
      </c>
      <c r="AE2" s="283" t="s">
        <v>46</v>
      </c>
      <c r="AF2" s="283" t="s">
        <v>47</v>
      </c>
      <c r="AG2" s="283" t="s">
        <v>48</v>
      </c>
      <c r="AH2" s="283" t="s">
        <v>49</v>
      </c>
      <c r="AI2" s="283" t="s">
        <v>50</v>
      </c>
      <c r="AJ2" s="283" t="s">
        <v>8</v>
      </c>
      <c r="AK2" s="283" t="s">
        <v>403</v>
      </c>
    </row>
    <row r="3" spans="1:37" ht="27" customHeight="1">
      <c r="A3" s="362" t="s">
        <v>399</v>
      </c>
      <c r="B3" s="362"/>
      <c r="C3" s="376"/>
      <c r="D3" s="376"/>
      <c r="E3" s="300">
        <v>8009035000</v>
      </c>
      <c r="F3" s="300"/>
      <c r="G3" s="300"/>
      <c r="H3" s="287">
        <f>+'Orientaciones y Asesorias'!Q22+'Representacion juridica'!Q22+'Seguimiento Representacion '!Q22+'Ruta integral'!Q22+'Seguimiento Ruta Integral'!Q22+URI!Q22+Iniciativas!Q22</f>
        <v>7050213000</v>
      </c>
      <c r="I3" s="287">
        <f>+'Orientaciones y Asesorias'!R22+'Representacion juridica'!R22+'Seguimiento Representacion '!R22+'Ruta integral'!R22+'Seguimiento Ruta Integral'!R22+URI!R22+Iniciativas!R22</f>
        <v>176635647</v>
      </c>
      <c r="J3" s="287">
        <f>+'Orientaciones y Asesorias'!S22+'Representacion juridica'!S22+'Seguimiento Representacion '!S22+'Ruta integral'!S22+'Seguimiento Ruta Integral'!S22+URI!S22+Iniciativas!S22</f>
        <v>0</v>
      </c>
      <c r="K3" s="287">
        <f>+'Orientaciones y Asesorias'!T22+'Representacion juridica'!T22+'Seguimiento Representacion '!T22+'Ruta integral'!T22+'Seguimiento Ruta Integral'!T22+URI!T22+Iniciativas!T22</f>
        <v>123122810</v>
      </c>
      <c r="L3" s="287">
        <f>+'Orientaciones y Asesorias'!U22+'Representacion juridica'!U22+'Seguimiento Representacion '!U22+'Ruta integral'!U22+'Seguimiento Ruta Integral'!U22+URI!U22+Iniciativas!U22</f>
        <v>4000000</v>
      </c>
      <c r="M3" s="287">
        <f>+'Orientaciones y Asesorias'!V22+'Representacion juridica'!V22+'Seguimiento Representacion '!V22+'Ruta integral'!V22+'Seguimiento Ruta Integral'!V22+URI!V22+Iniciativas!V22</f>
        <v>568284000</v>
      </c>
      <c r="N3" s="287">
        <f>+'Orientaciones y Asesorias'!W22+'Representacion juridica'!W22+'Seguimiento Representacion '!W22+'Ruta integral'!W22+'Seguimiento Ruta Integral'!W22+URI!W22+Iniciativas!W22</f>
        <v>86779543</v>
      </c>
      <c r="O3" s="287">
        <f>+'Orientaciones y Asesorias'!X22+'Representacion juridica'!X22+'Seguimiento Representacion '!X22+'Ruta integral'!X22+'Seguimiento Ruta Integral'!X22+URI!X22+Iniciativas!X22</f>
        <v>0</v>
      </c>
      <c r="P3" s="287">
        <f>+'Orientaciones y Asesorias'!Y22+'Representacion juridica'!Y22+'Seguimiento Representacion '!Y22+'Ruta integral'!Y22+'Seguimiento Ruta Integral'!Y22+URI!Y22+Iniciativas!Y22</f>
        <v>0</v>
      </c>
      <c r="Q3" s="287">
        <f>+'Orientaciones y Asesorias'!Z22+'Representacion juridica'!Z22+'Seguimiento Representacion '!Z22+'Ruta integral'!Z22+'Seguimiento Ruta Integral'!Z22+URI!Z22+Iniciativas!Z22</f>
        <v>0</v>
      </c>
      <c r="R3" s="287">
        <f>+'Orientaciones y Asesorias'!AA22+'Representacion juridica'!AA22+'Seguimiento Representacion '!AA22+'Ruta integral'!AA22+'Seguimiento Ruta Integral'!AA22+URI!AA22+Iniciativas!AA22</f>
        <v>0</v>
      </c>
      <c r="S3" s="287">
        <f>+'Orientaciones y Asesorias'!AB22+'Representacion juridica'!AB22+'Seguimiento Representacion '!AB22+'Ruta integral'!AB22+'Seguimiento Ruta Integral'!AB22+URI!AB22+Iniciativas!AB22</f>
        <v>0</v>
      </c>
      <c r="T3" s="287">
        <f>SUM(H3:S3)</f>
        <v>8009035000</v>
      </c>
      <c r="U3" s="299"/>
      <c r="W3" s="299"/>
      <c r="X3" s="287">
        <f>+'Orientaciones y Asesorias'!C22+'Representacion juridica'!C22+'Seguimiento Representacion '!C22+'Ruta integral'!C22+'Seguimiento Ruta Integral'!C22+URI!C22+Iniciativas!C22</f>
        <v>189333867</v>
      </c>
      <c r="Y3" s="287">
        <f>+'Orientaciones y Asesorias'!D22+'Representacion juridica'!D22+'Seguimiento Representacion '!D22+'Ruta integral'!D22+'Seguimiento Ruta Integral'!D22+URI!D22+Iniciativas!D22</f>
        <v>-70040003</v>
      </c>
      <c r="Z3" s="287">
        <f>+'Orientaciones y Asesorias'!E22+'Representacion juridica'!E22+'Seguimiento Representacion '!E22+'Ruta integral'!E22+'Seguimiento Ruta Integral'!E22+URI!E22+Iniciativas!E22</f>
        <v>0</v>
      </c>
      <c r="AA3" s="287">
        <f>+'Orientaciones y Asesorias'!F22+'Representacion juridica'!F22+'Seguimiento Representacion '!F22+'Ruta integral'!F22+'Seguimiento Ruta Integral'!F22+URI!F22+Iniciativas!F22</f>
        <v>0</v>
      </c>
      <c r="AB3" s="287">
        <f>+'Orientaciones y Asesorias'!G22+'Representacion juridica'!G22+'Seguimiento Representacion '!G22+'Ruta integral'!G22+'Seguimiento Ruta Integral'!G22+URI!G22+Iniciativas!G22</f>
        <v>0</v>
      </c>
      <c r="AC3" s="287">
        <f>+'Orientaciones y Asesorias'!H22+'Representacion juridica'!H22+'Seguimiento Representacion '!H22+'Ruta integral'!H22+'Seguimiento Ruta Integral'!H22+URI!H22+Iniciativas!H22</f>
        <v>0</v>
      </c>
      <c r="AD3" s="287">
        <f>+'Orientaciones y Asesorias'!I22+'Representacion juridica'!I22+'Seguimiento Representacion '!I22+'Ruta integral'!I22+'Seguimiento Ruta Integral'!I22+URI!I22+Iniciativas!I22</f>
        <v>0</v>
      </c>
      <c r="AE3" s="287">
        <f>+'Orientaciones y Asesorias'!J22+'Representacion juridica'!J22+'Seguimiento Representacion '!J22+'Ruta integral'!J22+'Seguimiento Ruta Integral'!J22+URI!J22+Iniciativas!J22</f>
        <v>0</v>
      </c>
      <c r="AF3" s="287">
        <f>+'Orientaciones y Asesorias'!K22+'Representacion juridica'!K22+'Seguimiento Representacion '!K22+'Ruta integral'!K22+'Seguimiento Ruta Integral'!K22+URI!K22+Iniciativas!K22</f>
        <v>0</v>
      </c>
      <c r="AG3" s="287">
        <f>+'Orientaciones y Asesorias'!L22+'Representacion juridica'!L22+'Seguimiento Representacion '!L22+'Ruta integral'!L22+'Seguimiento Ruta Integral'!L22+URI!L22+Iniciativas!L22</f>
        <v>0</v>
      </c>
      <c r="AH3" s="287">
        <f>+'Orientaciones y Asesorias'!M22+'Representacion juridica'!M22+'Seguimiento Representacion '!M22+'Ruta integral'!M22+'Seguimiento Ruta Integral'!M22+URI!M22+Iniciativas!M22</f>
        <v>0</v>
      </c>
      <c r="AI3" s="287">
        <f>+'Orientaciones y Asesorias'!N22+'Representacion juridica'!N22+'Seguimiento Representacion '!N22+'Ruta integral'!N22+'Seguimiento Ruta Integral'!N22+URI!N22+Iniciativas!N22</f>
        <v>0</v>
      </c>
      <c r="AJ3" s="287">
        <f>SUM(X3:AI3)</f>
        <v>119293864</v>
      </c>
      <c r="AK3" s="191"/>
    </row>
    <row r="4" spans="1:37" ht="27" customHeight="1">
      <c r="A4" s="362" t="s">
        <v>400</v>
      </c>
      <c r="B4" s="362"/>
      <c r="C4" s="376"/>
      <c r="D4" s="376"/>
      <c r="E4" s="299"/>
      <c r="F4" s="299"/>
      <c r="G4" s="299"/>
      <c r="H4" s="287">
        <f>+'Orientaciones y Asesorias'!Q23+'Representacion juridica'!Q23+'Seguimiento Representacion '!Q23+'Ruta integral'!Q23+'Seguimiento Ruta Integral'!Q23+URI!Q23+Iniciativas!Q23</f>
        <v>7050213000</v>
      </c>
      <c r="I4" s="287">
        <f>+'Orientaciones y Asesorias'!R23+'Representacion juridica'!R23+'Seguimiento Representacion '!R23+'Ruta integral'!R23+'Seguimiento Ruta Integral'!R23+URI!R23+Iniciativas!R23</f>
        <v>0</v>
      </c>
      <c r="J4" s="287">
        <f>+'Orientaciones y Asesorias'!S23+'Representacion juridica'!S23+'Seguimiento Representacion '!S23+'Ruta integral'!S23+'Seguimiento Ruta Integral'!S23+URI!S23+Iniciativas!S23</f>
        <v>0</v>
      </c>
      <c r="K4" s="287">
        <f>+'Orientaciones y Asesorias'!T23+'Representacion juridica'!T23+'Seguimiento Representacion '!T23+'Ruta integral'!T23+'Seguimiento Ruta Integral'!T23+URI!T23+Iniciativas!T23</f>
        <v>0</v>
      </c>
      <c r="L4" s="287">
        <f>+'Orientaciones y Asesorias'!U23+'Representacion juridica'!U23+'Seguimiento Representacion '!U23+'Ruta integral'!U23+'Seguimiento Ruta Integral'!U23+URI!U23+Iniciativas!U23</f>
        <v>0</v>
      </c>
      <c r="M4" s="287">
        <f>+'Orientaciones y Asesorias'!V23+'Representacion juridica'!V23+'Seguimiento Representacion '!V23+'Ruta integral'!V23+'Seguimiento Ruta Integral'!V23+URI!V23+Iniciativas!V23</f>
        <v>0</v>
      </c>
      <c r="N4" s="287">
        <f>+'Orientaciones y Asesorias'!W23+'Representacion juridica'!W23+'Seguimiento Representacion '!W23+'Ruta integral'!W23+'Seguimiento Ruta Integral'!W23+URI!W23+Iniciativas!W23</f>
        <v>0</v>
      </c>
      <c r="O4" s="287">
        <f>+'Orientaciones y Asesorias'!X23+'Representacion juridica'!X23+'Seguimiento Representacion '!X23+'Ruta integral'!X23+'Seguimiento Ruta Integral'!X23+URI!X23+Iniciativas!X23</f>
        <v>0</v>
      </c>
      <c r="P4" s="287">
        <f>+'Orientaciones y Asesorias'!Y23+'Representacion juridica'!Y23+'Seguimiento Representacion '!Y23+'Ruta integral'!Y23+'Seguimiento Ruta Integral'!Y23+URI!Y23+Iniciativas!Y23</f>
        <v>0</v>
      </c>
      <c r="Q4" s="287">
        <f>+'Orientaciones y Asesorias'!Z23+'Representacion juridica'!Z23+'Seguimiento Representacion '!Z23+'Ruta integral'!Z23+'Seguimiento Ruta Integral'!Z23+URI!Z23+Iniciativas!Z23</f>
        <v>0</v>
      </c>
      <c r="R4" s="287">
        <f>+'Orientaciones y Asesorias'!AA23+'Representacion juridica'!AA23+'Seguimiento Representacion '!AA23+'Ruta integral'!AA23+'Seguimiento Ruta Integral'!AA23+URI!AA23+Iniciativas!AA23</f>
        <v>0</v>
      </c>
      <c r="S4" s="287">
        <f>+'Orientaciones y Asesorias'!AB23+'Representacion juridica'!AB23+'Seguimiento Representacion '!AB23+'Ruta integral'!AB23+'Seguimiento Ruta Integral'!AB23+URI!AB23+Iniciativas!AB23</f>
        <v>0</v>
      </c>
      <c r="T4" s="287">
        <f>SUM(H4:S4)</f>
        <v>7050213000</v>
      </c>
      <c r="U4" s="299">
        <f>_xlfn.IFERROR(T4/(SUMIF(H4:S4,"&gt;0",H3:S3))," ")</f>
        <v>1</v>
      </c>
      <c r="W4" s="299"/>
      <c r="X4" s="287">
        <f>+'Orientaciones y Asesorias'!C23+'Representacion juridica'!C23+'Seguimiento Representacion '!C23+'Ruta integral'!C23+'Seguimiento Ruta Integral'!C23+URI!C23+Iniciativas!C23</f>
        <v>0</v>
      </c>
      <c r="Y4" s="287">
        <f>+'Orientaciones y Asesorias'!D23+'Representacion juridica'!D23+'Seguimiento Representacion '!D23+'Ruta integral'!D23+'Seguimiento Ruta Integral'!D23+URI!D23+Iniciativas!D23</f>
        <v>0</v>
      </c>
      <c r="Z4" s="287">
        <f>+'Orientaciones y Asesorias'!E23+'Representacion juridica'!E23+'Seguimiento Representacion '!E23+'Ruta integral'!E23+'Seguimiento Ruta Integral'!E23+URI!E23+Iniciativas!E23</f>
        <v>0</v>
      </c>
      <c r="AA4" s="287">
        <f>+'Orientaciones y Asesorias'!F23+'Representacion juridica'!F23+'Seguimiento Representacion '!F23+'Ruta integral'!F23+'Seguimiento Ruta Integral'!F23+URI!F23+Iniciativas!F23</f>
        <v>0</v>
      </c>
      <c r="AB4" s="287">
        <f>+'Orientaciones y Asesorias'!G23+'Representacion juridica'!G23+'Seguimiento Representacion '!G23+'Ruta integral'!G23+'Seguimiento Ruta Integral'!G23+URI!G23+Iniciativas!G23</f>
        <v>0</v>
      </c>
      <c r="AC4" s="287">
        <f>+'Orientaciones y Asesorias'!H23+'Representacion juridica'!H23+'Seguimiento Representacion '!H23+'Ruta integral'!H23+'Seguimiento Ruta Integral'!H23+URI!H23+Iniciativas!H23</f>
        <v>0</v>
      </c>
      <c r="AD4" s="287">
        <f>+'Orientaciones y Asesorias'!I23+'Representacion juridica'!I23+'Seguimiento Representacion '!I23+'Ruta integral'!I23+'Seguimiento Ruta Integral'!I23+URI!I23+Iniciativas!I23</f>
        <v>0</v>
      </c>
      <c r="AE4" s="287">
        <f>+'Orientaciones y Asesorias'!J23+'Representacion juridica'!J23+'Seguimiento Representacion '!J23+'Ruta integral'!J23+'Seguimiento Ruta Integral'!J23+URI!J23+Iniciativas!J23</f>
        <v>0</v>
      </c>
      <c r="AF4" s="287">
        <f>+'Orientaciones y Asesorias'!K23+'Representacion juridica'!K23+'Seguimiento Representacion '!K23+'Ruta integral'!K23+'Seguimiento Ruta Integral'!K23+URI!K23+Iniciativas!K23</f>
        <v>0</v>
      </c>
      <c r="AG4" s="287">
        <f>+'Orientaciones y Asesorias'!L23+'Representacion juridica'!L23+'Seguimiento Representacion '!L23+'Ruta integral'!L23+'Seguimiento Ruta Integral'!L23+URI!L23+Iniciativas!L23</f>
        <v>0</v>
      </c>
      <c r="AH4" s="287">
        <f>+'Orientaciones y Asesorias'!M23+'Representacion juridica'!M23+'Seguimiento Representacion '!M23+'Ruta integral'!M23+'Seguimiento Ruta Integral'!M23+URI!M23+Iniciativas!M23</f>
        <v>0</v>
      </c>
      <c r="AI4" s="287">
        <f>+'Orientaciones y Asesorias'!N23+'Representacion juridica'!N23+'Seguimiento Representacion '!N23+'Ruta integral'!N23+'Seguimiento Ruta Integral'!N23+URI!N23+Iniciativas!N23</f>
        <v>0</v>
      </c>
      <c r="AJ4" s="287" t="s">
        <v>394</v>
      </c>
      <c r="AK4" s="191"/>
    </row>
    <row r="5" spans="1:37" ht="27" customHeight="1">
      <c r="A5" s="362" t="s">
        <v>401</v>
      </c>
      <c r="B5" s="362"/>
      <c r="C5" s="376"/>
      <c r="D5" s="376"/>
      <c r="E5" s="300">
        <v>8009035000</v>
      </c>
      <c r="F5" s="300"/>
      <c r="G5" s="300"/>
      <c r="H5" s="287">
        <f>+'Orientaciones y Asesorias'!Q24+'Representacion juridica'!Q24+'Seguimiento Representacion '!Q24+'Ruta integral'!Q24+'Seguimiento Ruta Integral'!Q24+URI!Q24+Iniciativas!Q24</f>
        <v>0</v>
      </c>
      <c r="I5" s="287">
        <f>+'Orientaciones y Asesorias'!R24+'Representacion juridica'!R24+'Seguimiento Representacion '!R24+'Ruta integral'!R24+'Seguimiento Ruta Integral'!R24+URI!R24+Iniciativas!R24</f>
        <v>306531000</v>
      </c>
      <c r="J5" s="287">
        <f>+'Orientaciones y Asesorias'!S24+'Representacion juridica'!S24+'Seguimiento Representacion '!S24+'Ruta integral'!S24+'Seguimiento Ruta Integral'!S24+URI!S24+Iniciativas!S24</f>
        <v>619139610</v>
      </c>
      <c r="K5" s="287">
        <f>+'Orientaciones y Asesorias'!T24+'Representacion juridica'!T24+'Seguimiento Representacion '!T24+'Ruta integral'!T24+'Seguimiento Ruta Integral'!T24+URI!T24+Iniciativas!T24</f>
        <v>622742825</v>
      </c>
      <c r="L5" s="287">
        <f>+'Orientaciones y Asesorias'!U24+'Representacion juridica'!U24+'Seguimiento Representacion '!U24+'Ruta integral'!U24+'Seguimiento Ruta Integral'!U24+URI!U24+Iniciativas!U24</f>
        <v>626742825</v>
      </c>
      <c r="M5" s="287">
        <f>+'Orientaciones y Asesorias'!V24+'Representacion juridica'!V24+'Seguimiento Representacion '!V24+'Ruta integral'!V24+'Seguimiento Ruta Integral'!V24+URI!V24+Iniciativas!V24</f>
        <v>740428915</v>
      </c>
      <c r="N5" s="287">
        <f>+'Orientaciones y Asesorias'!W24+'Representacion juridica'!W24+'Seguimiento Representacion '!W24+'Ruta integral'!W24+'Seguimiento Ruta Integral'!W24+URI!W24+Iniciativas!W24</f>
        <v>637161875</v>
      </c>
      <c r="O5" s="287">
        <f>+'Orientaciones y Asesorias'!X24+'Representacion juridica'!X24+'Seguimiento Representacion '!X24+'Ruta integral'!X24+'Seguimiento Ruta Integral'!X24+URI!X24+Iniciativas!X24</f>
        <v>731875875</v>
      </c>
      <c r="P5" s="287">
        <f>+'Orientaciones y Asesorias'!Y24+'Representacion juridica'!Y24+'Seguimiento Representacion '!Y24+'Ruta integral'!Y24+'Seguimiento Ruta Integral'!Y24+URI!Y24+Iniciativas!Y24</f>
        <v>731875875</v>
      </c>
      <c r="Q5" s="287">
        <f>+'Orientaciones y Asesorias'!Z24+'Representacion juridica'!Z24+'Seguimiento Representacion '!Z24+'Ruta integral'!Z24+'Seguimiento Ruta Integral'!Z24+URI!Z24+Iniciativas!Z24</f>
        <v>748751875</v>
      </c>
      <c r="R5" s="287">
        <f>+'Orientaciones y Asesorias'!AA24+'Representacion juridica'!AA24+'Seguimiento Representacion '!AA24+'Ruta integral'!AA24+'Seguimiento Ruta Integral'!AA24+URI!AA24+Iniciativas!AA24</f>
        <v>748751875</v>
      </c>
      <c r="S5" s="287">
        <f>+'Orientaciones y Asesorias'!AB24+'Representacion juridica'!AB24+'Seguimiento Representacion '!AB24+'Ruta integral'!AB24+'Seguimiento Ruta Integral'!AB24+URI!AB24+Iniciativas!AB24</f>
        <v>1495032450</v>
      </c>
      <c r="T5" s="287">
        <f>SUM(H5:S5)</f>
        <v>8009035000</v>
      </c>
      <c r="U5" s="299"/>
      <c r="W5" s="299"/>
      <c r="X5" s="287">
        <f>+'Orientaciones y Asesorias'!C24+'Representacion juridica'!C24+'Seguimiento Representacion '!C24+'Ruta integral'!C24+'Seguimiento Ruta Integral'!C24+URI!C24+Iniciativas!C24</f>
        <v>24828539</v>
      </c>
      <c r="Y5" s="287">
        <f>+'Orientaciones y Asesorias'!D24+'Representacion juridica'!D24+'Seguimiento Representacion '!D24+'Ruta integral'!D24+'Seguimiento Ruta Integral'!D24+URI!D24+Iniciativas!D24</f>
        <v>10765604</v>
      </c>
      <c r="Z5" s="287">
        <f>+'Orientaciones y Asesorias'!E24+'Representacion juridica'!E24+'Seguimiento Representacion '!E24+'Ruta integral'!E24+'Seguimiento Ruta Integral'!E24+URI!E24+Iniciativas!E24</f>
        <v>6055204</v>
      </c>
      <c r="AA5" s="287">
        <f>+'Orientaciones y Asesorias'!F24+'Representacion juridica'!F24+'Seguimiento Representacion '!F24+'Ruta integral'!F24+'Seguimiento Ruta Integral'!F24+URI!F24+Iniciativas!F24</f>
        <v>7097261</v>
      </c>
      <c r="AB5" s="287">
        <f>+'Orientaciones y Asesorias'!G24+'Representacion juridica'!G24+'Seguimiento Representacion '!G24+'Ruta integral'!G24+'Seguimiento Ruta Integral'!G24+URI!G24+Iniciativas!G24</f>
        <v>0</v>
      </c>
      <c r="AC5" s="287">
        <f>+'Orientaciones y Asesorias'!H24+'Representacion juridica'!H24+'Seguimiento Representacion '!H24+'Ruta integral'!H24+'Seguimiento Ruta Integral'!H24+URI!H24+Iniciativas!H24</f>
        <v>70547256</v>
      </c>
      <c r="AD5" s="287">
        <f>+'Orientaciones y Asesorias'!I24+'Representacion juridica'!I24+'Seguimiento Representacion '!I24+'Ruta integral'!I24+'Seguimiento Ruta Integral'!I24+URI!I24+Iniciativas!I24</f>
        <v>0</v>
      </c>
      <c r="AE5" s="287">
        <f>+'Orientaciones y Asesorias'!J24+'Representacion juridica'!J24+'Seguimiento Representacion '!J24+'Ruta integral'!J24+'Seguimiento Ruta Integral'!J24+URI!J24+Iniciativas!J24</f>
        <v>0</v>
      </c>
      <c r="AF5" s="287">
        <f>+'Orientaciones y Asesorias'!K24+'Representacion juridica'!K24+'Seguimiento Representacion '!K24+'Ruta integral'!K24+'Seguimiento Ruta Integral'!K24+URI!K24+Iniciativas!K24</f>
        <v>0</v>
      </c>
      <c r="AG5" s="287">
        <f>+'Orientaciones y Asesorias'!L24+'Representacion juridica'!L24+'Seguimiento Representacion '!L24+'Ruta integral'!L24+'Seguimiento Ruta Integral'!L24+URI!L24+Iniciativas!L24</f>
        <v>0</v>
      </c>
      <c r="AH5" s="287">
        <f>+'Orientaciones y Asesorias'!M24+'Representacion juridica'!M24+'Seguimiento Representacion '!M24+'Ruta integral'!M24+'Seguimiento Ruta Integral'!M24+URI!M24+Iniciativas!M24</f>
        <v>0</v>
      </c>
      <c r="AI5" s="287">
        <f>+'Orientaciones y Asesorias'!N24+'Representacion juridica'!N24+'Seguimiento Representacion '!N24+'Ruta integral'!N24+'Seguimiento Ruta Integral'!N24+URI!N24+Iniciativas!N24</f>
        <v>0</v>
      </c>
      <c r="AJ5" s="287">
        <f>SUM(X5:AI5)</f>
        <v>119293864</v>
      </c>
      <c r="AK5" s="191"/>
    </row>
    <row r="6" spans="1:37" ht="27" customHeight="1">
      <c r="A6" s="362" t="s">
        <v>402</v>
      </c>
      <c r="B6" s="362"/>
      <c r="C6" s="376"/>
      <c r="D6" s="376"/>
      <c r="E6" s="299"/>
      <c r="F6" s="299"/>
      <c r="G6" s="299"/>
      <c r="H6" s="287">
        <f>+'Orientaciones y Asesorias'!Q25+'Representacion juridica'!Q25+'Seguimiento Representacion '!Q25+'Ruta integral'!Q25+'Seguimiento Ruta Integral'!Q25+URI!Q25+Iniciativas!Q25</f>
        <v>0</v>
      </c>
      <c r="I6" s="287">
        <f>+'Orientaciones y Asesorias'!R25+'Representacion juridica'!R25+'Seguimiento Representacion '!R25+'Ruta integral'!R25+'Seguimiento Ruta Integral'!R25+URI!R25+Iniciativas!R25</f>
        <v>263996301</v>
      </c>
      <c r="J6" s="287">
        <f>+'Orientaciones y Asesorias'!S25+'Representacion juridica'!S25+'Seguimiento Representacion '!S25+'Ruta integral'!S25+'Seguimiento Ruta Integral'!S25+URI!S25+Iniciativas!S25</f>
        <v>0</v>
      </c>
      <c r="K6" s="287">
        <f>+'Orientaciones y Asesorias'!T25+'Representacion juridica'!T25+'Seguimiento Representacion '!T25+'Ruta integral'!T25+'Seguimiento Ruta Integral'!T25+URI!T25+Iniciativas!T25</f>
        <v>0</v>
      </c>
      <c r="L6" s="287">
        <f>+'Orientaciones y Asesorias'!U25+'Representacion juridica'!U25+'Seguimiento Representacion '!U25+'Ruta integral'!U25+'Seguimiento Ruta Integral'!U25+URI!U25+Iniciativas!U25</f>
        <v>0</v>
      </c>
      <c r="M6" s="287">
        <f>+'Orientaciones y Asesorias'!V25+'Representacion juridica'!V25+'Seguimiento Representacion '!V25+'Ruta integral'!V25+'Seguimiento Ruta Integral'!V25+URI!V25+Iniciativas!V25</f>
        <v>0</v>
      </c>
      <c r="N6" s="287">
        <f>+'Orientaciones y Asesorias'!W25+'Representacion juridica'!W25+'Seguimiento Representacion '!W25+'Ruta integral'!W25+'Seguimiento Ruta Integral'!W25+URI!W25+Iniciativas!W25</f>
        <v>0</v>
      </c>
      <c r="O6" s="287">
        <f>+'Orientaciones y Asesorias'!X25+'Representacion juridica'!X25+'Seguimiento Representacion '!X25+'Ruta integral'!X25+'Seguimiento Ruta Integral'!X25+URI!X25+Iniciativas!X25</f>
        <v>0</v>
      </c>
      <c r="P6" s="287">
        <f>+'Orientaciones y Asesorias'!Y25+'Representacion juridica'!Y25+'Seguimiento Representacion '!Y25+'Ruta integral'!Y25+'Seguimiento Ruta Integral'!Y25+URI!Y25+Iniciativas!Y25</f>
        <v>0</v>
      </c>
      <c r="Q6" s="287">
        <f>+'Orientaciones y Asesorias'!Z25+'Representacion juridica'!Z25+'Seguimiento Representacion '!Z25+'Ruta integral'!Z25+'Seguimiento Ruta Integral'!Z25+URI!Z25+Iniciativas!Z25</f>
        <v>0</v>
      </c>
      <c r="R6" s="287">
        <f>+'Orientaciones y Asesorias'!AA25+'Representacion juridica'!AA25+'Seguimiento Representacion '!AA25+'Ruta integral'!AA25+'Seguimiento Ruta Integral'!AA25+URI!AA25+Iniciativas!AA25</f>
        <v>0</v>
      </c>
      <c r="S6" s="287">
        <f>+'Orientaciones y Asesorias'!AB25+'Representacion juridica'!AB25+'Seguimiento Representacion '!AB25+'Ruta integral'!AB25+'Seguimiento Ruta Integral'!AB25+URI!AB25+Iniciativas!AB25</f>
        <v>0</v>
      </c>
      <c r="T6" s="287">
        <f>SUM(H6:S6)</f>
        <v>263996301</v>
      </c>
      <c r="U6" s="299">
        <f>_xlfn.IFERROR(T6/(SUMIF(H6:S6,"&gt;0",H5:S5))," ")</f>
        <v>0.8612385076876401</v>
      </c>
      <c r="W6" s="299"/>
      <c r="X6" s="287">
        <f>+'Orientaciones y Asesorias'!C25+'Representacion juridica'!C25+'Seguimiento Representacion '!C25+'Ruta integral'!C25+'Seguimiento Ruta Integral'!C25+URI!C25+Iniciativas!C25</f>
        <v>20728526</v>
      </c>
      <c r="Y6" s="287">
        <f>+'Orientaciones y Asesorias'!D25+'Representacion juridica'!D25+'Seguimiento Representacion '!D25+'Ruta integral'!D25+'Seguimiento Ruta Integral'!D25+URI!D25+Iniciativas!D25</f>
        <v>10765594</v>
      </c>
      <c r="Z6" s="287">
        <f>+'Orientaciones y Asesorias'!E25+'Representacion juridica'!E25+'Seguimiento Representacion '!E25+'Ruta integral'!E25+'Seguimiento Ruta Integral'!E25+URI!E25+Iniciativas!E25</f>
        <v>0</v>
      </c>
      <c r="AA6" s="287">
        <f>+'Orientaciones y Asesorias'!F25+'Representacion juridica'!F25+'Seguimiento Representacion '!F25+'Ruta integral'!F25+'Seguimiento Ruta Integral'!F25+URI!F25+Iniciativas!F25</f>
        <v>0</v>
      </c>
      <c r="AB6" s="287">
        <f>+'Orientaciones y Asesorias'!G25+'Representacion juridica'!G25+'Seguimiento Representacion '!G25+'Ruta integral'!G25+'Seguimiento Ruta Integral'!G25+URI!G25+Iniciativas!G25</f>
        <v>0</v>
      </c>
      <c r="AC6" s="287">
        <f>+'Orientaciones y Asesorias'!H25+'Representacion juridica'!H25+'Seguimiento Representacion '!H25+'Ruta integral'!H25+'Seguimiento Ruta Integral'!H25+URI!H25+Iniciativas!H25</f>
        <v>0</v>
      </c>
      <c r="AD6" s="287">
        <f>+'Orientaciones y Asesorias'!I25+'Representacion juridica'!I25+'Seguimiento Representacion '!I25+'Ruta integral'!I25+'Seguimiento Ruta Integral'!I25+URI!I25+Iniciativas!I25</f>
        <v>0</v>
      </c>
      <c r="AE6" s="287">
        <f>+'Orientaciones y Asesorias'!J25+'Representacion juridica'!J25+'Seguimiento Representacion '!J25+'Ruta integral'!J25+'Seguimiento Ruta Integral'!J25+URI!J25+Iniciativas!J25</f>
        <v>0</v>
      </c>
      <c r="AF6" s="287">
        <f>+'Orientaciones y Asesorias'!K25+'Representacion juridica'!K25+'Seguimiento Representacion '!K25+'Ruta integral'!K25+'Seguimiento Ruta Integral'!K25+URI!K25+Iniciativas!K25</f>
        <v>0</v>
      </c>
      <c r="AG6" s="287">
        <f>+'Orientaciones y Asesorias'!L25+'Representacion juridica'!L25+'Seguimiento Representacion '!L25+'Ruta integral'!L25+'Seguimiento Ruta Integral'!L25+URI!L25+Iniciativas!L25</f>
        <v>0</v>
      </c>
      <c r="AH6" s="287">
        <f>+'Orientaciones y Asesorias'!M25+'Representacion juridica'!M25+'Seguimiento Representacion '!M25+'Ruta integral'!M25+'Seguimiento Ruta Integral'!M25+URI!M25+Iniciativas!M25</f>
        <v>0</v>
      </c>
      <c r="AI6" s="287">
        <f>+'Orientaciones y Asesorias'!N25+'Representacion juridica'!N25+'Seguimiento Representacion '!N25+'Ruta integral'!N25+'Seguimiento Ruta Integral'!N25+URI!N25+Iniciativas!N25</f>
        <v>0</v>
      </c>
      <c r="AJ6" s="287">
        <f>SUM(X6:AI6)</f>
        <v>31494120</v>
      </c>
      <c r="AK6" s="299">
        <f>_xlfn.IFERROR(AJ6/(SUMIF(X6:AI6,"&gt;0",X5:AI5))," ")</f>
        <v>0.8848118635698013</v>
      </c>
    </row>
    <row r="8" spans="1:37" ht="28.5">
      <c r="A8" s="61"/>
      <c r="B8" s="56"/>
      <c r="C8" s="56"/>
      <c r="D8" s="56"/>
      <c r="E8" s="283" t="str">
        <f>+E2</f>
        <v>PROGRAMACION</v>
      </c>
      <c r="F8" s="283" t="s">
        <v>456</v>
      </c>
      <c r="G8" s="283"/>
      <c r="H8" s="283" t="s">
        <v>39</v>
      </c>
      <c r="I8" s="283" t="s">
        <v>40</v>
      </c>
      <c r="J8" s="283" t="s">
        <v>41</v>
      </c>
      <c r="K8" s="283" t="s">
        <v>42</v>
      </c>
      <c r="L8" s="283" t="s">
        <v>43</v>
      </c>
      <c r="M8" s="283" t="s">
        <v>44</v>
      </c>
      <c r="N8" s="283" t="s">
        <v>45</v>
      </c>
      <c r="O8" s="283" t="s">
        <v>46</v>
      </c>
      <c r="P8" s="283" t="s">
        <v>47</v>
      </c>
      <c r="Q8" s="283" t="s">
        <v>48</v>
      </c>
      <c r="R8" s="283" t="s">
        <v>49</v>
      </c>
      <c r="S8" s="283" t="s">
        <v>50</v>
      </c>
      <c r="T8" s="283" t="s">
        <v>8</v>
      </c>
      <c r="U8" s="283" t="s">
        <v>403</v>
      </c>
      <c r="W8" s="283"/>
      <c r="X8" s="283" t="s">
        <v>39</v>
      </c>
      <c r="Y8" s="283" t="s">
        <v>40</v>
      </c>
      <c r="Z8" s="283" t="s">
        <v>41</v>
      </c>
      <c r="AA8" s="283" t="s">
        <v>42</v>
      </c>
      <c r="AB8" s="283" t="s">
        <v>43</v>
      </c>
      <c r="AC8" s="283" t="s">
        <v>44</v>
      </c>
      <c r="AD8" s="283" t="s">
        <v>45</v>
      </c>
      <c r="AE8" s="283" t="s">
        <v>46</v>
      </c>
      <c r="AF8" s="283" t="s">
        <v>47</v>
      </c>
      <c r="AG8" s="283" t="s">
        <v>48</v>
      </c>
      <c r="AH8" s="283" t="s">
        <v>49</v>
      </c>
      <c r="AI8" s="283" t="s">
        <v>50</v>
      </c>
      <c r="AJ8" s="283" t="s">
        <v>8</v>
      </c>
      <c r="AK8" s="283" t="s">
        <v>403</v>
      </c>
    </row>
    <row r="9" spans="1:4" ht="15">
      <c r="A9" s="288"/>
      <c r="B9" s="288" t="s">
        <v>443</v>
      </c>
      <c r="C9" s="288"/>
      <c r="D9" s="289"/>
    </row>
    <row r="10" spans="1:37" ht="15">
      <c r="A10" s="369">
        <v>1</v>
      </c>
      <c r="B10" s="366" t="s">
        <v>444</v>
      </c>
      <c r="C10" s="365">
        <f>+'Orientaciones y Asesorias'!B34</f>
        <v>0.35</v>
      </c>
      <c r="D10" s="291" t="s">
        <v>452</v>
      </c>
      <c r="E10" s="292">
        <v>1876114791</v>
      </c>
      <c r="F10" s="292">
        <f>+T10</f>
        <v>1876114791</v>
      </c>
      <c r="G10" s="292">
        <f>E10-F10</f>
        <v>0</v>
      </c>
      <c r="H10" s="292">
        <f>+'Orientaciones y Asesorias'!Q$22</f>
        <v>1817555450</v>
      </c>
      <c r="I10" s="292">
        <f>+'Orientaciones y Asesorias'!R$22</f>
        <v>0</v>
      </c>
      <c r="J10" s="292">
        <f>+'Orientaciones y Asesorias'!S$22</f>
        <v>0</v>
      </c>
      <c r="K10" s="292">
        <f>+'Orientaciones y Asesorias'!T$22</f>
        <v>49249124</v>
      </c>
      <c r="L10" s="292">
        <f>+'Orientaciones y Asesorias'!U$22</f>
        <v>1600000</v>
      </c>
      <c r="M10" s="292">
        <f>+'Orientaciones y Asesorias'!V$22</f>
        <v>0</v>
      </c>
      <c r="N10" s="292">
        <f>+'Orientaciones y Asesorias'!W$22</f>
        <v>7710217</v>
      </c>
      <c r="O10" s="292">
        <f>+'Orientaciones y Asesorias'!X$22</f>
        <v>0</v>
      </c>
      <c r="P10" s="292">
        <f>+'Orientaciones y Asesorias'!Y$22</f>
        <v>0</v>
      </c>
      <c r="Q10" s="292">
        <f>+'Orientaciones y Asesorias'!Z$22</f>
        <v>0</v>
      </c>
      <c r="R10" s="292">
        <f>+'Orientaciones y Asesorias'!AA$22</f>
        <v>0</v>
      </c>
      <c r="S10" s="292">
        <f>+'Orientaciones y Asesorias'!AB$22</f>
        <v>0</v>
      </c>
      <c r="T10" s="292">
        <f>+'Orientaciones y Asesorias'!AC$22</f>
        <v>1876114791</v>
      </c>
      <c r="U10" s="292">
        <f>+'Orientaciones y Asesorias'!AD$22</f>
        <v>0</v>
      </c>
      <c r="W10" s="301"/>
      <c r="X10" s="292">
        <f>+'Orientaciones y Asesorias'!C$22</f>
        <v>60066508</v>
      </c>
      <c r="Y10" s="292">
        <f>+'Orientaciones y Asesorias'!D$22</f>
        <v>-49061603</v>
      </c>
      <c r="Z10" s="292">
        <f>+'Orientaciones y Asesorias'!E$22</f>
        <v>0</v>
      </c>
      <c r="AA10" s="292">
        <f>+'Orientaciones y Asesorias'!F$22</f>
        <v>0</v>
      </c>
      <c r="AB10" s="292">
        <f>+'Orientaciones y Asesorias'!G$22</f>
        <v>0</v>
      </c>
      <c r="AC10" s="292">
        <f>+'Orientaciones y Asesorias'!H$22</f>
        <v>0</v>
      </c>
      <c r="AD10" s="292">
        <f>+'Orientaciones y Asesorias'!I$22</f>
        <v>0</v>
      </c>
      <c r="AE10" s="292">
        <f>+'Orientaciones y Asesorias'!J$22</f>
        <v>0</v>
      </c>
      <c r="AF10" s="292">
        <f>+'Orientaciones y Asesorias'!K$22</f>
        <v>0</v>
      </c>
      <c r="AG10" s="292">
        <f>+'Orientaciones y Asesorias'!L$22</f>
        <v>0</v>
      </c>
      <c r="AH10" s="292">
        <f>+'Orientaciones y Asesorias'!M$22</f>
        <v>0</v>
      </c>
      <c r="AI10" s="292">
        <f>+'Orientaciones y Asesorias'!N$22</f>
        <v>0</v>
      </c>
      <c r="AJ10" s="292">
        <f>+'Orientaciones y Asesorias'!O$22</f>
        <v>11004905</v>
      </c>
      <c r="AK10" s="292">
        <f>+'Orientaciones y Asesorias'!P$22</f>
        <v>0</v>
      </c>
    </row>
    <row r="11" spans="1:37" ht="15">
      <c r="A11" s="369"/>
      <c r="B11" s="366"/>
      <c r="C11" s="366"/>
      <c r="D11" s="291" t="s">
        <v>400</v>
      </c>
      <c r="E11" s="292"/>
      <c r="F11" s="292"/>
      <c r="G11" s="292">
        <f>E11-F11</f>
        <v>0</v>
      </c>
      <c r="H11" s="292">
        <f>+'Orientaciones y Asesorias'!Q$23</f>
        <v>1817555450</v>
      </c>
      <c r="I11" s="292">
        <f>+'Orientaciones y Asesorias'!R$23</f>
        <v>0</v>
      </c>
      <c r="J11" s="292">
        <f>+'Orientaciones y Asesorias'!S$23</f>
        <v>0</v>
      </c>
      <c r="K11" s="292">
        <f>+'Orientaciones y Asesorias'!T$23</f>
        <v>0</v>
      </c>
      <c r="L11" s="292">
        <f>+'Orientaciones y Asesorias'!U$23</f>
        <v>0</v>
      </c>
      <c r="M11" s="292">
        <f>+'Orientaciones y Asesorias'!V$23</f>
        <v>0</v>
      </c>
      <c r="N11" s="292">
        <f>+'Orientaciones y Asesorias'!W$23</f>
        <v>0</v>
      </c>
      <c r="O11" s="292">
        <f>+'Orientaciones y Asesorias'!X$23</f>
        <v>0</v>
      </c>
      <c r="P11" s="292">
        <f>+'Orientaciones y Asesorias'!Y$23</f>
        <v>0</v>
      </c>
      <c r="Q11" s="292">
        <f>+'Orientaciones y Asesorias'!Z$23</f>
        <v>0</v>
      </c>
      <c r="R11" s="292">
        <f>+'Orientaciones y Asesorias'!AA$23</f>
        <v>0</v>
      </c>
      <c r="S11" s="292">
        <f>+'Orientaciones y Asesorias'!AB$23</f>
        <v>0</v>
      </c>
      <c r="T11" s="292">
        <f>+'Orientaciones y Asesorias'!AC$23</f>
        <v>1817555450</v>
      </c>
      <c r="U11" s="292">
        <f>+'Orientaciones y Asesorias'!AD$23</f>
        <v>1</v>
      </c>
      <c r="W11" s="301"/>
      <c r="X11" s="292">
        <f>+'Orientaciones y Asesorias'!C$23</f>
        <v>0</v>
      </c>
      <c r="Y11" s="292">
        <f>+'Orientaciones y Asesorias'!D$23</f>
        <v>0</v>
      </c>
      <c r="Z11" s="292">
        <f>+'Orientaciones y Asesorias'!E$23</f>
        <v>0</v>
      </c>
      <c r="AA11" s="292">
        <f>+'Orientaciones y Asesorias'!F$23</f>
        <v>0</v>
      </c>
      <c r="AB11" s="292">
        <f>+'Orientaciones y Asesorias'!G$23</f>
        <v>0</v>
      </c>
      <c r="AC11" s="292">
        <f>+'Orientaciones y Asesorias'!H$23</f>
        <v>0</v>
      </c>
      <c r="AD11" s="292">
        <f>+'Orientaciones y Asesorias'!I$23</f>
        <v>0</v>
      </c>
      <c r="AE11" s="292">
        <f>+'Orientaciones y Asesorias'!J$23</f>
        <v>0</v>
      </c>
      <c r="AF11" s="292">
        <f>+'Orientaciones y Asesorias'!K$23</f>
        <v>0</v>
      </c>
      <c r="AG11" s="292">
        <f>+'Orientaciones y Asesorias'!L$23</f>
        <v>0</v>
      </c>
      <c r="AH11" s="292">
        <f>+'Orientaciones y Asesorias'!M$23</f>
        <v>0</v>
      </c>
      <c r="AI11" s="292">
        <f>+'Orientaciones y Asesorias'!N$23</f>
        <v>0</v>
      </c>
      <c r="AJ11" s="292">
        <f>+'Orientaciones y Asesorias'!O$23</f>
        <v>0</v>
      </c>
      <c r="AK11" s="292">
        <f>+'Orientaciones y Asesorias'!P$23</f>
        <v>0</v>
      </c>
    </row>
    <row r="12" spans="1:37" ht="15">
      <c r="A12" s="369"/>
      <c r="B12" s="366"/>
      <c r="C12" s="366"/>
      <c r="D12" s="291" t="s">
        <v>401</v>
      </c>
      <c r="E12" s="292">
        <v>1876114791</v>
      </c>
      <c r="F12" s="292">
        <f>+T12</f>
        <v>1876114791</v>
      </c>
      <c r="G12" s="292">
        <f>E12-F12</f>
        <v>0</v>
      </c>
      <c r="H12" s="292">
        <f>+'Orientaciones y Asesorias'!Q$24</f>
        <v>0</v>
      </c>
      <c r="I12" s="292">
        <f>+'Orientaciones y Asesorias'!R$24</f>
        <v>79024150</v>
      </c>
      <c r="J12" s="292">
        <f>+'Orientaciones y Asesorias'!S$24</f>
        <v>159036525</v>
      </c>
      <c r="K12" s="292">
        <f>+'Orientaciones y Asesorias'!T$24</f>
        <v>159036820</v>
      </c>
      <c r="L12" s="292">
        <f>+'Orientaciones y Asesorias'!U$24</f>
        <v>160636820</v>
      </c>
      <c r="M12" s="292">
        <f>+'Orientaciones y Asesorias'!V$24</f>
        <v>206111256</v>
      </c>
      <c r="N12" s="292">
        <f>+'Orientaciones y Asesorias'!W$24</f>
        <v>159036820</v>
      </c>
      <c r="O12" s="292">
        <f>+'Orientaciones y Asesorias'!X$24</f>
        <v>159036820</v>
      </c>
      <c r="P12" s="292">
        <f>+'Orientaciones y Asesorias'!Y$24</f>
        <v>159036820</v>
      </c>
      <c r="Q12" s="292">
        <f>+'Orientaciones y Asesorias'!Z$24</f>
        <v>159036820</v>
      </c>
      <c r="R12" s="292">
        <f>+'Orientaciones y Asesorias'!AA$24</f>
        <v>159036820</v>
      </c>
      <c r="S12" s="292">
        <f>+'Orientaciones y Asesorias'!AB$24</f>
        <v>317085120</v>
      </c>
      <c r="T12" s="292">
        <f>+'Orientaciones y Asesorias'!AC$24</f>
        <v>1876114791</v>
      </c>
      <c r="U12" s="292">
        <f>+'Orientaciones y Asesorias'!AD$24</f>
        <v>0</v>
      </c>
      <c r="W12" s="301"/>
      <c r="X12" s="292">
        <f>+'Orientaciones y Asesorias'!C$24</f>
        <v>1955204</v>
      </c>
      <c r="Y12" s="292">
        <f>+'Orientaciones y Asesorias'!D$24</f>
        <v>6665604</v>
      </c>
      <c r="Z12" s="292">
        <f>+'Orientaciones y Asesorias'!E$24</f>
        <v>1955204</v>
      </c>
      <c r="AA12" s="292">
        <f>+'Orientaciones y Asesorias'!F$24</f>
        <v>428893</v>
      </c>
      <c r="AB12" s="292">
        <f>+'Orientaciones y Asesorias'!G$24</f>
        <v>0</v>
      </c>
      <c r="AC12" s="292">
        <f>+'Orientaciones y Asesorias'!H$24</f>
        <v>0</v>
      </c>
      <c r="AD12" s="292">
        <f>+'Orientaciones y Asesorias'!I$24</f>
        <v>0</v>
      </c>
      <c r="AE12" s="292">
        <f>+'Orientaciones y Asesorias'!J$24</f>
        <v>0</v>
      </c>
      <c r="AF12" s="292">
        <f>+'Orientaciones y Asesorias'!K$24</f>
        <v>0</v>
      </c>
      <c r="AG12" s="292">
        <f>+'Orientaciones y Asesorias'!L$24</f>
        <v>0</v>
      </c>
      <c r="AH12" s="292">
        <f>+'Orientaciones y Asesorias'!M$24</f>
        <v>0</v>
      </c>
      <c r="AI12" s="292">
        <f>+'Orientaciones y Asesorias'!N$24</f>
        <v>0</v>
      </c>
      <c r="AJ12" s="292">
        <f>+'Orientaciones y Asesorias'!O$24</f>
        <v>11004905</v>
      </c>
      <c r="AK12" s="292">
        <f>+'Orientaciones y Asesorias'!P$24</f>
        <v>0</v>
      </c>
    </row>
    <row r="13" spans="1:37" ht="15">
      <c r="A13" s="369"/>
      <c r="B13" s="366"/>
      <c r="C13" s="366"/>
      <c r="D13" s="291" t="s">
        <v>402</v>
      </c>
      <c r="E13" s="292"/>
      <c r="F13" s="292"/>
      <c r="G13" s="292">
        <f>E13-F13</f>
        <v>0</v>
      </c>
      <c r="H13" s="292">
        <f>+'Orientaciones y Asesorias'!Q$25</f>
        <v>0</v>
      </c>
      <c r="I13" s="292">
        <f>+'Orientaciones y Asesorias'!R$25</f>
        <v>60377485</v>
      </c>
      <c r="J13" s="292">
        <f>+'Orientaciones y Asesorias'!S$25</f>
        <v>0</v>
      </c>
      <c r="K13" s="292">
        <f>+'Orientaciones y Asesorias'!T$25</f>
        <v>0</v>
      </c>
      <c r="L13" s="292">
        <f>+'Orientaciones y Asesorias'!U$25</f>
        <v>0</v>
      </c>
      <c r="M13" s="292">
        <f>+'Orientaciones y Asesorias'!V$25</f>
        <v>0</v>
      </c>
      <c r="N13" s="292">
        <f>+'Orientaciones y Asesorias'!W$25</f>
        <v>0</v>
      </c>
      <c r="O13" s="292">
        <f>+'Orientaciones y Asesorias'!X$25</f>
        <v>0</v>
      </c>
      <c r="P13" s="292">
        <f>+'Orientaciones y Asesorias'!Y$25</f>
        <v>0</v>
      </c>
      <c r="Q13" s="292">
        <f>+'Orientaciones y Asesorias'!Z$25</f>
        <v>0</v>
      </c>
      <c r="R13" s="292">
        <f>+'Orientaciones y Asesorias'!AA$25</f>
        <v>0</v>
      </c>
      <c r="S13" s="292">
        <f>+'Orientaciones y Asesorias'!AB$25</f>
        <v>0</v>
      </c>
      <c r="T13" s="292">
        <f>+'Orientaciones y Asesorias'!AC$25</f>
        <v>60377485</v>
      </c>
      <c r="U13" s="292">
        <f>+'Orientaciones y Asesorias'!AD$25</f>
        <v>0.7640383983883408</v>
      </c>
      <c r="W13" s="301"/>
      <c r="X13" s="292">
        <f>+'Orientaciones y Asesorias'!C$25</f>
        <v>1955194</v>
      </c>
      <c r="Y13" s="292">
        <f>+'Orientaciones y Asesorias'!D$25</f>
        <v>6665594</v>
      </c>
      <c r="Z13" s="292">
        <f>+'Orientaciones y Asesorias'!E$25</f>
        <v>0</v>
      </c>
      <c r="AA13" s="292">
        <f>+'Orientaciones y Asesorias'!F$25</f>
        <v>0</v>
      </c>
      <c r="AB13" s="292">
        <f>+'Orientaciones y Asesorias'!G$25</f>
        <v>0</v>
      </c>
      <c r="AC13" s="292">
        <f>+'Orientaciones y Asesorias'!H$25</f>
        <v>0</v>
      </c>
      <c r="AD13" s="292">
        <f>+'Orientaciones y Asesorias'!I$25</f>
        <v>0</v>
      </c>
      <c r="AE13" s="292">
        <f>+'Orientaciones y Asesorias'!J$25</f>
        <v>0</v>
      </c>
      <c r="AF13" s="292">
        <f>+'Orientaciones y Asesorias'!K$25</f>
        <v>0</v>
      </c>
      <c r="AG13" s="292">
        <f>+'Orientaciones y Asesorias'!L$25</f>
        <v>0</v>
      </c>
      <c r="AH13" s="292">
        <f>+'Orientaciones y Asesorias'!M$25</f>
        <v>0</v>
      </c>
      <c r="AI13" s="292">
        <f>+'Orientaciones y Asesorias'!N$25</f>
        <v>0</v>
      </c>
      <c r="AJ13" s="292">
        <f>+'Orientaciones y Asesorias'!O$25</f>
        <v>8620788</v>
      </c>
      <c r="AK13" s="292">
        <f>+'Orientaciones y Asesorias'!P$25</f>
        <v>0.9999976800318485</v>
      </c>
    </row>
    <row r="14" spans="1:23" ht="15">
      <c r="A14" s="369"/>
      <c r="B14" s="366"/>
      <c r="C14" s="366"/>
      <c r="D14" s="291" t="s">
        <v>453</v>
      </c>
      <c r="E14" s="303">
        <v>8542</v>
      </c>
      <c r="F14" s="304">
        <f>+'Orientaciones y Asesorias'!$W$17</f>
        <v>8542</v>
      </c>
      <c r="G14" s="292">
        <f>E14-F14</f>
        <v>0</v>
      </c>
      <c r="H14" s="293">
        <f>+'Orientaciones y Asesorias'!D$34</f>
        <v>200</v>
      </c>
      <c r="I14" s="293">
        <f>+'Orientaciones y Asesorias'!E$34</f>
        <v>500</v>
      </c>
      <c r="J14" s="293">
        <f>+'Orientaciones y Asesorias'!F$34</f>
        <v>600</v>
      </c>
      <c r="K14" s="293">
        <f>+'Orientaciones y Asesorias'!G$34</f>
        <v>700</v>
      </c>
      <c r="L14" s="293">
        <f>+'Orientaciones y Asesorias'!H$34</f>
        <v>800</v>
      </c>
      <c r="M14" s="293">
        <f>+'Orientaciones y Asesorias'!I$34</f>
        <v>800</v>
      </c>
      <c r="N14" s="293">
        <f>+'Orientaciones y Asesorias'!J$34</f>
        <v>800</v>
      </c>
      <c r="O14" s="293">
        <f>+'Orientaciones y Asesorias'!K$34</f>
        <v>800</v>
      </c>
      <c r="P14" s="293">
        <f>+'Orientaciones y Asesorias'!L$34</f>
        <v>800</v>
      </c>
      <c r="Q14" s="293">
        <f>+'Orientaciones y Asesorias'!M$34</f>
        <v>800</v>
      </c>
      <c r="R14" s="293">
        <f>+'Orientaciones y Asesorias'!N$34</f>
        <v>867</v>
      </c>
      <c r="S14" s="293">
        <f>+'Orientaciones y Asesorias'!O$34</f>
        <v>875</v>
      </c>
      <c r="T14" s="293">
        <f>+'Orientaciones y Asesorias'!P$34</f>
        <v>8542</v>
      </c>
      <c r="U14" s="293" t="str">
        <f>+'Orientaciones y Asesorias'!Q$34</f>
        <v>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v>
      </c>
      <c r="W14" s="297"/>
    </row>
    <row r="15" spans="1:23" ht="15">
      <c r="A15" s="369"/>
      <c r="B15" s="366"/>
      <c r="C15" s="366"/>
      <c r="D15" s="291" t="s">
        <v>454</v>
      </c>
      <c r="E15" s="293"/>
      <c r="F15" s="293"/>
      <c r="G15" s="293">
        <f aca="true" t="shared" si="0" ref="G15:G57">E15-F15</f>
        <v>0</v>
      </c>
      <c r="H15" s="293">
        <f>+'Orientaciones y Asesorias'!D$35</f>
        <v>224</v>
      </c>
      <c r="I15" s="293">
        <f>+'Orientaciones y Asesorias'!E$35</f>
        <v>402</v>
      </c>
      <c r="J15" s="293">
        <f>+'Orientaciones y Asesorias'!F$35</f>
        <v>0</v>
      </c>
      <c r="K15" s="293">
        <f>+'Orientaciones y Asesorias'!G$35</f>
        <v>0</v>
      </c>
      <c r="L15" s="293">
        <f>+'Orientaciones y Asesorias'!H$35</f>
        <v>0</v>
      </c>
      <c r="M15" s="293">
        <f>+'Orientaciones y Asesorias'!I$35</f>
        <v>0</v>
      </c>
      <c r="N15" s="293">
        <f>+'Orientaciones y Asesorias'!J$35</f>
        <v>0</v>
      </c>
      <c r="O15" s="293">
        <f>+'Orientaciones y Asesorias'!K$35</f>
        <v>0</v>
      </c>
      <c r="P15" s="293">
        <f>+'Orientaciones y Asesorias'!L$35</f>
        <v>0</v>
      </c>
      <c r="Q15" s="293">
        <f>+'Orientaciones y Asesorias'!M$35</f>
        <v>0</v>
      </c>
      <c r="R15" s="293">
        <f>+'Orientaciones y Asesorias'!N$35</f>
        <v>0</v>
      </c>
      <c r="S15" s="293">
        <f>+'Orientaciones y Asesorias'!O$35</f>
        <v>0</v>
      </c>
      <c r="T15" s="293">
        <f>+'Orientaciones y Asesorias'!P$35</f>
        <v>626</v>
      </c>
      <c r="U15" s="293">
        <f>+'Orientaciones y Asesorias'!Q$35</f>
        <v>0</v>
      </c>
      <c r="W15" s="297"/>
    </row>
    <row r="16" spans="1:37" ht="15">
      <c r="A16" s="370">
        <f>+A10+1</f>
        <v>2</v>
      </c>
      <c r="B16" s="366" t="s">
        <v>445</v>
      </c>
      <c r="C16" s="365">
        <f>+'Representacion juridica'!B34</f>
        <v>0.4</v>
      </c>
      <c r="D16" s="291" t="s">
        <v>452</v>
      </c>
      <c r="E16" s="292">
        <v>2491952106</v>
      </c>
      <c r="F16" s="292">
        <f>+T16</f>
        <v>2491952106</v>
      </c>
      <c r="G16" s="292">
        <f t="shared" si="0"/>
        <v>0</v>
      </c>
      <c r="H16" s="292">
        <f>+'Representacion juridica'!Q$22</f>
        <v>2448032600</v>
      </c>
      <c r="I16" s="292">
        <f>+'Representacion juridica'!R$22</f>
        <v>0</v>
      </c>
      <c r="J16" s="292">
        <f>+'Representacion juridica'!S$22</f>
        <v>0</v>
      </c>
      <c r="K16" s="292">
        <f>+'Representacion juridica'!T$22</f>
        <v>36936843</v>
      </c>
      <c r="L16" s="292">
        <f>+'Representacion juridica'!U$22</f>
        <v>1200000</v>
      </c>
      <c r="M16" s="292">
        <f>+'Representacion juridica'!V$22</f>
        <v>0</v>
      </c>
      <c r="N16" s="292">
        <f>+'Representacion juridica'!W$22</f>
        <v>5782663</v>
      </c>
      <c r="O16" s="292">
        <f>+'Representacion juridica'!X$22</f>
        <v>0</v>
      </c>
      <c r="P16" s="292">
        <f>+'Representacion juridica'!Y$22</f>
        <v>0</v>
      </c>
      <c r="Q16" s="292">
        <f>+'Representacion juridica'!Z$22</f>
        <v>0</v>
      </c>
      <c r="R16" s="292">
        <f>+'Representacion juridica'!AA$22</f>
        <v>0</v>
      </c>
      <c r="S16" s="292">
        <f>+'Representacion juridica'!AB$22</f>
        <v>0</v>
      </c>
      <c r="T16" s="292">
        <f>+'Representacion juridica'!AC$22</f>
        <v>2491952106</v>
      </c>
      <c r="U16" s="292">
        <f>+'Representacion juridica'!AD$22</f>
        <v>0</v>
      </c>
      <c r="W16" s="301"/>
      <c r="X16" s="292">
        <f>+'Representacion juridica'!C$22</f>
        <v>12309161</v>
      </c>
      <c r="Y16" s="292">
        <f>+'Representacion juridica'!D$22</f>
        <v>-7855800</v>
      </c>
      <c r="Z16" s="292">
        <f>+'Representacion juridica'!E$22</f>
        <v>0</v>
      </c>
      <c r="AA16" s="292">
        <f>+'Representacion juridica'!F$22</f>
        <v>0</v>
      </c>
      <c r="AB16" s="292">
        <f>+'Representacion juridica'!G$22</f>
        <v>0</v>
      </c>
      <c r="AC16" s="292">
        <f>+'Representacion juridica'!H$22</f>
        <v>0</v>
      </c>
      <c r="AD16" s="292">
        <f>+'Representacion juridica'!I$22</f>
        <v>0</v>
      </c>
      <c r="AE16" s="292">
        <f>+'Representacion juridica'!J$22</f>
        <v>0</v>
      </c>
      <c r="AF16" s="292">
        <f>+'Representacion juridica'!K$22</f>
        <v>0</v>
      </c>
      <c r="AG16" s="292">
        <f>+'Representacion juridica'!L$22</f>
        <v>0</v>
      </c>
      <c r="AH16" s="292">
        <f>+'Representacion juridica'!M$22</f>
        <v>0</v>
      </c>
      <c r="AI16" s="292">
        <f>+'Representacion juridica'!N$22</f>
        <v>0</v>
      </c>
      <c r="AJ16" s="292">
        <f>+'Representacion juridica'!O$22</f>
        <v>4453361</v>
      </c>
      <c r="AK16" s="292">
        <f>+'Representacion juridica'!P$22</f>
        <v>0</v>
      </c>
    </row>
    <row r="17" spans="1:37" ht="15">
      <c r="A17" s="371"/>
      <c r="B17" s="366"/>
      <c r="C17" s="366"/>
      <c r="D17" s="291" t="s">
        <v>400</v>
      </c>
      <c r="E17" s="292"/>
      <c r="F17" s="292"/>
      <c r="G17" s="292">
        <f t="shared" si="0"/>
        <v>0</v>
      </c>
      <c r="H17" s="292">
        <f>+'Representacion juridica'!Q$23</f>
        <v>2448032600</v>
      </c>
      <c r="I17" s="292">
        <f>+'Representacion juridica'!R$23</f>
        <v>0</v>
      </c>
      <c r="J17" s="292">
        <f>+'Representacion juridica'!S$23</f>
        <v>0</v>
      </c>
      <c r="K17" s="292">
        <f>+'Representacion juridica'!T$23</f>
        <v>0</v>
      </c>
      <c r="L17" s="292">
        <f>+'Representacion juridica'!U$23</f>
        <v>0</v>
      </c>
      <c r="M17" s="292">
        <f>+'Representacion juridica'!V$23</f>
        <v>0</v>
      </c>
      <c r="N17" s="292">
        <f>+'Representacion juridica'!W$23</f>
        <v>0</v>
      </c>
      <c r="O17" s="292">
        <f>+'Representacion juridica'!X$23</f>
        <v>0</v>
      </c>
      <c r="P17" s="292">
        <f>+'Representacion juridica'!Y$23</f>
        <v>0</v>
      </c>
      <c r="Q17" s="292">
        <f>+'Representacion juridica'!Z$23</f>
        <v>0</v>
      </c>
      <c r="R17" s="292">
        <f>+'Representacion juridica'!AA$23</f>
        <v>0</v>
      </c>
      <c r="S17" s="292">
        <f>+'Representacion juridica'!AB$23</f>
        <v>0</v>
      </c>
      <c r="T17" s="292">
        <f>+'Representacion juridica'!AC$23</f>
        <v>2448032600</v>
      </c>
      <c r="U17" s="292">
        <f>+'Representacion juridica'!AD$23</f>
        <v>1</v>
      </c>
      <c r="W17" s="301"/>
      <c r="X17" s="292">
        <f>+'Representacion juridica'!C$23</f>
        <v>0</v>
      </c>
      <c r="Y17" s="292">
        <f>+'Representacion juridica'!D$23</f>
        <v>0</v>
      </c>
      <c r="Z17" s="292">
        <f>+'Representacion juridica'!E$23</f>
        <v>0</v>
      </c>
      <c r="AA17" s="292">
        <f>+'Representacion juridica'!F$23</f>
        <v>0</v>
      </c>
      <c r="AB17" s="292">
        <f>+'Representacion juridica'!G$23</f>
        <v>0</v>
      </c>
      <c r="AC17" s="292">
        <f>+'Representacion juridica'!H$23</f>
        <v>0</v>
      </c>
      <c r="AD17" s="292">
        <f>+'Representacion juridica'!I$23</f>
        <v>0</v>
      </c>
      <c r="AE17" s="292">
        <f>+'Representacion juridica'!J$23</f>
        <v>0</v>
      </c>
      <c r="AF17" s="292">
        <f>+'Representacion juridica'!K$23</f>
        <v>0</v>
      </c>
      <c r="AG17" s="292">
        <f>+'Representacion juridica'!L$23</f>
        <v>0</v>
      </c>
      <c r="AH17" s="292">
        <f>+'Representacion juridica'!M$23</f>
        <v>0</v>
      </c>
      <c r="AI17" s="292">
        <f>+'Representacion juridica'!N$23</f>
        <v>0</v>
      </c>
      <c r="AJ17" s="292">
        <f>+'Representacion juridica'!O$23</f>
        <v>0</v>
      </c>
      <c r="AK17" s="292">
        <f>+'Representacion juridica'!P$23</f>
        <v>0</v>
      </c>
    </row>
    <row r="18" spans="1:37" ht="15">
      <c r="A18" s="371"/>
      <c r="B18" s="366"/>
      <c r="C18" s="366"/>
      <c r="D18" s="291" t="s">
        <v>401</v>
      </c>
      <c r="E18" s="292">
        <v>2491952106</v>
      </c>
      <c r="F18" s="292">
        <f>+T18</f>
        <v>2491952106</v>
      </c>
      <c r="G18" s="292">
        <f t="shared" si="0"/>
        <v>0</v>
      </c>
      <c r="H18" s="292">
        <f>+'Representacion juridica'!Q$24</f>
        <v>0</v>
      </c>
      <c r="I18" s="292">
        <f>+'Representacion juridica'!R$24</f>
        <v>106436200</v>
      </c>
      <c r="J18" s="292">
        <f>+'Representacion juridica'!S$24</f>
        <v>213613569</v>
      </c>
      <c r="K18" s="292">
        <f>+'Representacion juridica'!T$24</f>
        <v>213613790</v>
      </c>
      <c r="L18" s="292">
        <f>+'Representacion juridica'!U$24</f>
        <v>214813790</v>
      </c>
      <c r="M18" s="292">
        <f>+'Representacion juridica'!V$24</f>
        <v>248919617</v>
      </c>
      <c r="N18" s="292">
        <f>+'Representacion juridica'!W$24</f>
        <v>213613790</v>
      </c>
      <c r="O18" s="292">
        <f>+'Representacion juridica'!X$24</f>
        <v>213613790</v>
      </c>
      <c r="P18" s="292">
        <f>+'Representacion juridica'!Y$24</f>
        <v>213613790</v>
      </c>
      <c r="Q18" s="292">
        <f>+'Representacion juridica'!Z$24</f>
        <v>213613790</v>
      </c>
      <c r="R18" s="292">
        <f>+'Representacion juridica'!AA$24</f>
        <v>213613790</v>
      </c>
      <c r="S18" s="292">
        <f>+'Representacion juridica'!AB$24</f>
        <v>426486190</v>
      </c>
      <c r="T18" s="292">
        <f>+'Representacion juridica'!AC$24</f>
        <v>2491952106</v>
      </c>
      <c r="U18" s="292">
        <f>+'Representacion juridica'!AD$24</f>
        <v>0</v>
      </c>
      <c r="W18" s="301"/>
      <c r="X18" s="292">
        <f>+'Representacion juridica'!C$24</f>
        <v>2252800</v>
      </c>
      <c r="Y18" s="292">
        <f>+'Representacion juridica'!D$24</f>
        <v>0</v>
      </c>
      <c r="Z18" s="292">
        <f>+'Representacion juridica'!E$24</f>
        <v>0</v>
      </c>
      <c r="AA18" s="292">
        <f>+'Representacion juridica'!F$24</f>
        <v>2200561</v>
      </c>
      <c r="AB18" s="292">
        <f>+'Representacion juridica'!G$24</f>
        <v>0</v>
      </c>
      <c r="AC18" s="292">
        <f>+'Representacion juridica'!H$24</f>
        <v>0</v>
      </c>
      <c r="AD18" s="292">
        <f>+'Representacion juridica'!I$24</f>
        <v>0</v>
      </c>
      <c r="AE18" s="292">
        <f>+'Representacion juridica'!J$24</f>
        <v>0</v>
      </c>
      <c r="AF18" s="292">
        <f>+'Representacion juridica'!K$24</f>
        <v>0</v>
      </c>
      <c r="AG18" s="292">
        <f>+'Representacion juridica'!L$24</f>
        <v>0</v>
      </c>
      <c r="AH18" s="292">
        <f>+'Representacion juridica'!M$24</f>
        <v>0</v>
      </c>
      <c r="AI18" s="292">
        <f>+'Representacion juridica'!N$24</f>
        <v>0</v>
      </c>
      <c r="AJ18" s="292">
        <f>+'Representacion juridica'!O$24</f>
        <v>4453361</v>
      </c>
      <c r="AK18" s="292">
        <f>+'Representacion juridica'!P$24</f>
        <v>0</v>
      </c>
    </row>
    <row r="19" spans="1:37" ht="15">
      <c r="A19" s="371"/>
      <c r="B19" s="366"/>
      <c r="C19" s="366"/>
      <c r="D19" s="291" t="s">
        <v>402</v>
      </c>
      <c r="E19" s="292"/>
      <c r="F19" s="292"/>
      <c r="G19" s="292">
        <f t="shared" si="0"/>
        <v>0</v>
      </c>
      <c r="H19" s="292">
        <f>+'Representacion juridica'!Q$25</f>
        <v>0</v>
      </c>
      <c r="I19" s="292">
        <f>+'Representacion juridica'!R$25</f>
        <v>95746825</v>
      </c>
      <c r="J19" s="292">
        <f>+'Representacion juridica'!S$25</f>
        <v>0</v>
      </c>
      <c r="K19" s="292">
        <f>+'Representacion juridica'!T$25</f>
        <v>0</v>
      </c>
      <c r="L19" s="292">
        <f>+'Representacion juridica'!U$25</f>
        <v>0</v>
      </c>
      <c r="M19" s="292">
        <f>+'Representacion juridica'!V$25</f>
        <v>0</v>
      </c>
      <c r="N19" s="292">
        <f>+'Representacion juridica'!W$25</f>
        <v>0</v>
      </c>
      <c r="O19" s="292">
        <f>+'Representacion juridica'!X$25</f>
        <v>0</v>
      </c>
      <c r="P19" s="292">
        <f>+'Representacion juridica'!Y$25</f>
        <v>0</v>
      </c>
      <c r="Q19" s="292">
        <f>+'Representacion juridica'!Z$25</f>
        <v>0</v>
      </c>
      <c r="R19" s="292">
        <f>+'Representacion juridica'!AA$25</f>
        <v>0</v>
      </c>
      <c r="S19" s="292">
        <f>+'Representacion juridica'!AB$25</f>
        <v>0</v>
      </c>
      <c r="T19" s="292">
        <f>+'Representacion juridica'!AC$25</f>
        <v>95746825</v>
      </c>
      <c r="U19" s="292">
        <f>+'Representacion juridica'!AD$25</f>
        <v>0.8995701180613362</v>
      </c>
      <c r="W19" s="301"/>
      <c r="X19" s="292">
        <f>+'Representacion juridica'!C$25</f>
        <v>2252800</v>
      </c>
      <c r="Y19" s="292">
        <f>+'Representacion juridica'!D$25</f>
        <v>0</v>
      </c>
      <c r="Z19" s="292">
        <f>+'Representacion juridica'!E$25</f>
        <v>0</v>
      </c>
      <c r="AA19" s="292">
        <f>+'Representacion juridica'!F$25</f>
        <v>0</v>
      </c>
      <c r="AB19" s="292">
        <f>+'Representacion juridica'!G$25</f>
        <v>0</v>
      </c>
      <c r="AC19" s="292">
        <f>+'Representacion juridica'!H$25</f>
        <v>0</v>
      </c>
      <c r="AD19" s="292">
        <f>+'Representacion juridica'!I$25</f>
        <v>0</v>
      </c>
      <c r="AE19" s="292">
        <f>+'Representacion juridica'!J$25</f>
        <v>0</v>
      </c>
      <c r="AF19" s="292">
        <f>+'Representacion juridica'!K$25</f>
        <v>0</v>
      </c>
      <c r="AG19" s="292">
        <f>+'Representacion juridica'!L$25</f>
        <v>0</v>
      </c>
      <c r="AH19" s="292">
        <f>+'Representacion juridica'!M$25</f>
        <v>0</v>
      </c>
      <c r="AI19" s="292">
        <f>+'Representacion juridica'!N$25</f>
        <v>0</v>
      </c>
      <c r="AJ19" s="292">
        <f>+'Representacion juridica'!O$25</f>
        <v>2252800</v>
      </c>
      <c r="AK19" s="292">
        <f>+'Representacion juridica'!P$25</f>
        <v>1</v>
      </c>
    </row>
    <row r="20" spans="1:23" ht="15">
      <c r="A20" s="371"/>
      <c r="B20" s="366"/>
      <c r="C20" s="366"/>
      <c r="D20" s="291" t="s">
        <v>453</v>
      </c>
      <c r="E20" s="303">
        <v>700</v>
      </c>
      <c r="F20" s="304">
        <f>+'Representacion juridica'!$W$17</f>
        <v>700</v>
      </c>
      <c r="G20" s="304">
        <f t="shared" si="0"/>
        <v>0</v>
      </c>
      <c r="H20" s="293">
        <f>+'Representacion juridica'!D$34</f>
        <v>15</v>
      </c>
      <c r="I20" s="293">
        <f>+'Representacion juridica'!E$34</f>
        <v>60</v>
      </c>
      <c r="J20" s="293">
        <f>+'Representacion juridica'!F$34</f>
        <v>60</v>
      </c>
      <c r="K20" s="293">
        <f>+'Representacion juridica'!G$34</f>
        <v>60</v>
      </c>
      <c r="L20" s="293">
        <f>+'Representacion juridica'!H$34</f>
        <v>60</v>
      </c>
      <c r="M20" s="293">
        <f>+'Representacion juridica'!I$34</f>
        <v>60</v>
      </c>
      <c r="N20" s="293">
        <f>+'Representacion juridica'!J$34</f>
        <v>60</v>
      </c>
      <c r="O20" s="293">
        <f>+'Representacion juridica'!K$34</f>
        <v>65</v>
      </c>
      <c r="P20" s="293">
        <f>+'Representacion juridica'!L$34</f>
        <v>65</v>
      </c>
      <c r="Q20" s="293">
        <f>+'Representacion juridica'!M$34</f>
        <v>65</v>
      </c>
      <c r="R20" s="293">
        <f>+'Representacion juridica'!N$34</f>
        <v>65</v>
      </c>
      <c r="S20" s="293">
        <f>+'Representacion juridica'!O$34</f>
        <v>65</v>
      </c>
      <c r="T20" s="293">
        <f>+'Representacion juridica'!P$34</f>
        <v>700</v>
      </c>
      <c r="U20" s="293" t="str">
        <f>+'Representacion juridica'!Q$34</f>
        <v>Se cuenta con un equipo 25 abogadas para ejercer representación jurídica en favor de las ciudadanas, especializadas en temas de familia, penales y administrativos.</v>
      </c>
      <c r="W20" s="297"/>
    </row>
    <row r="21" spans="1:23" ht="15">
      <c r="A21" s="372"/>
      <c r="B21" s="366"/>
      <c r="C21" s="366"/>
      <c r="D21" s="291" t="s">
        <v>454</v>
      </c>
      <c r="E21" s="293"/>
      <c r="F21" s="293"/>
      <c r="G21" s="293">
        <f t="shared" si="0"/>
        <v>0</v>
      </c>
      <c r="H21" s="293">
        <f>+'Representacion juridica'!D$35</f>
        <v>22</v>
      </c>
      <c r="I21" s="293">
        <f>+'Representacion juridica'!E$35</f>
        <v>86</v>
      </c>
      <c r="J21" s="293">
        <f>+'Representacion juridica'!F$35</f>
        <v>0</v>
      </c>
      <c r="K21" s="293">
        <f>+'Representacion juridica'!G$35</f>
        <v>0</v>
      </c>
      <c r="L21" s="293">
        <f>+'Representacion juridica'!H$35</f>
        <v>0</v>
      </c>
      <c r="M21" s="293">
        <f>+'Representacion juridica'!I$35</f>
        <v>0</v>
      </c>
      <c r="N21" s="293">
        <f>+'Representacion juridica'!J$35</f>
        <v>0</v>
      </c>
      <c r="O21" s="293">
        <f>+'Representacion juridica'!K$35</f>
        <v>0</v>
      </c>
      <c r="P21" s="293">
        <f>+'Representacion juridica'!L$35</f>
        <v>0</v>
      </c>
      <c r="Q21" s="293">
        <f>+'Representacion juridica'!M$35</f>
        <v>0</v>
      </c>
      <c r="R21" s="293">
        <f>+'Representacion juridica'!N$35</f>
        <v>0</v>
      </c>
      <c r="S21" s="293">
        <f>+'Representacion juridica'!O$35</f>
        <v>0</v>
      </c>
      <c r="T21" s="293">
        <f>+'Representacion juridica'!P$35</f>
        <v>108</v>
      </c>
      <c r="U21" s="293">
        <f>+'Representacion juridica'!Q$35</f>
        <v>0</v>
      </c>
      <c r="W21" s="297"/>
    </row>
    <row r="22" spans="1:37" ht="15">
      <c r="A22" s="373">
        <f>+A16+1</f>
        <v>3</v>
      </c>
      <c r="B22" s="368" t="s">
        <v>446</v>
      </c>
      <c r="C22" s="367">
        <f>+'Seguimiento Representacion '!B34</f>
        <v>0</v>
      </c>
      <c r="D22" s="294" t="s">
        <v>452</v>
      </c>
      <c r="E22" s="295">
        <v>0</v>
      </c>
      <c r="F22" s="295">
        <f>+T22</f>
        <v>0</v>
      </c>
      <c r="G22" s="295">
        <f t="shared" si="0"/>
        <v>0</v>
      </c>
      <c r="H22" s="295">
        <f>+'Seguimiento Representacion '!Q$22</f>
        <v>0</v>
      </c>
      <c r="I22" s="295">
        <f>+'Seguimiento Representacion '!R$22</f>
        <v>0</v>
      </c>
      <c r="J22" s="295">
        <f>+'Seguimiento Representacion '!S$22</f>
        <v>0</v>
      </c>
      <c r="K22" s="295">
        <f>+'Seguimiento Representacion '!T$22</f>
        <v>0</v>
      </c>
      <c r="L22" s="295">
        <f>+'Seguimiento Representacion '!U$22</f>
        <v>0</v>
      </c>
      <c r="M22" s="295">
        <f>+'Seguimiento Representacion '!V$22</f>
        <v>0</v>
      </c>
      <c r="N22" s="295">
        <f>+'Seguimiento Representacion '!W$22</f>
        <v>0</v>
      </c>
      <c r="O22" s="295">
        <f>+'Seguimiento Representacion '!X$22</f>
        <v>0</v>
      </c>
      <c r="P22" s="295">
        <f>+'Seguimiento Representacion '!Y$22</f>
        <v>0</v>
      </c>
      <c r="Q22" s="295">
        <f>+'Seguimiento Representacion '!Z$22</f>
        <v>0</v>
      </c>
      <c r="R22" s="295">
        <f>+'Seguimiento Representacion '!AA$22</f>
        <v>0</v>
      </c>
      <c r="S22" s="295">
        <f>+'Seguimiento Representacion '!AB$22</f>
        <v>0</v>
      </c>
      <c r="T22" s="295">
        <f>+'Seguimiento Representacion '!AC$22</f>
        <v>0</v>
      </c>
      <c r="U22" s="295">
        <f>+'Seguimiento Representacion '!AD$22</f>
        <v>0</v>
      </c>
      <c r="W22" s="302"/>
      <c r="X22" s="292">
        <f>+'Seguimiento Representacion '!C$22</f>
        <v>10108600</v>
      </c>
      <c r="Y22" s="292">
        <f>+'Seguimiento Representacion '!D$22</f>
        <v>-7855800</v>
      </c>
      <c r="Z22" s="292">
        <f>+'Seguimiento Representacion '!E$22</f>
        <v>0</v>
      </c>
      <c r="AA22" s="292">
        <f>+'Seguimiento Representacion '!F$22</f>
        <v>0</v>
      </c>
      <c r="AB22" s="292">
        <f>+'Seguimiento Representacion '!G$22</f>
        <v>0</v>
      </c>
      <c r="AC22" s="292">
        <f>+'Seguimiento Representacion '!H$22</f>
        <v>0</v>
      </c>
      <c r="AD22" s="292">
        <f>+'Seguimiento Representacion '!I$22</f>
        <v>0</v>
      </c>
      <c r="AE22" s="292">
        <f>+'Seguimiento Representacion '!J$22</f>
        <v>0</v>
      </c>
      <c r="AF22" s="292">
        <f>+'Seguimiento Representacion '!K$22</f>
        <v>0</v>
      </c>
      <c r="AG22" s="292">
        <f>+'Seguimiento Representacion '!L$22</f>
        <v>0</v>
      </c>
      <c r="AH22" s="292">
        <f>+'Seguimiento Representacion '!M$22</f>
        <v>0</v>
      </c>
      <c r="AI22" s="292">
        <f>+'Seguimiento Representacion '!N$22</f>
        <v>0</v>
      </c>
      <c r="AJ22" s="292">
        <f>+'Seguimiento Representacion '!O$22</f>
        <v>2252800</v>
      </c>
      <c r="AK22" s="292">
        <f>+'Seguimiento Representacion '!P$22</f>
        <v>0</v>
      </c>
    </row>
    <row r="23" spans="1:37" ht="15">
      <c r="A23" s="374"/>
      <c r="B23" s="368"/>
      <c r="C23" s="368"/>
      <c r="D23" s="294" t="s">
        <v>400</v>
      </c>
      <c r="E23" s="295"/>
      <c r="F23" s="295"/>
      <c r="G23" s="295">
        <f t="shared" si="0"/>
        <v>0</v>
      </c>
      <c r="H23" s="295">
        <f>+'Seguimiento Representacion '!Q$23</f>
        <v>0</v>
      </c>
      <c r="I23" s="295">
        <f>+'Seguimiento Representacion '!R$23</f>
        <v>0</v>
      </c>
      <c r="J23" s="295">
        <f>+'Seguimiento Representacion '!S$23</f>
        <v>0</v>
      </c>
      <c r="K23" s="295">
        <f>+'Seguimiento Representacion '!T$23</f>
        <v>0</v>
      </c>
      <c r="L23" s="295">
        <f>+'Seguimiento Representacion '!U$23</f>
        <v>0</v>
      </c>
      <c r="M23" s="295">
        <f>+'Seguimiento Representacion '!V$23</f>
        <v>0</v>
      </c>
      <c r="N23" s="295">
        <f>+'Seguimiento Representacion '!W$23</f>
        <v>0</v>
      </c>
      <c r="O23" s="295">
        <f>+'Seguimiento Representacion '!X$23</f>
        <v>0</v>
      </c>
      <c r="P23" s="295">
        <f>+'Seguimiento Representacion '!Y$23</f>
        <v>0</v>
      </c>
      <c r="Q23" s="295">
        <f>+'Seguimiento Representacion '!Z$23</f>
        <v>0</v>
      </c>
      <c r="R23" s="295">
        <f>+'Seguimiento Representacion '!AA$23</f>
        <v>0</v>
      </c>
      <c r="S23" s="295">
        <f>+'Seguimiento Representacion '!AB$23</f>
        <v>0</v>
      </c>
      <c r="T23" s="295">
        <f>+'Seguimiento Representacion '!AC$23</f>
        <v>0</v>
      </c>
      <c r="U23" s="295" t="str">
        <f>+'Seguimiento Representacion '!AD$23</f>
        <v> </v>
      </c>
      <c r="W23" s="302"/>
      <c r="X23" s="292">
        <f>+'Seguimiento Representacion '!C$23</f>
        <v>0</v>
      </c>
      <c r="Y23" s="292">
        <f>+'Seguimiento Representacion '!D$23</f>
        <v>0</v>
      </c>
      <c r="Z23" s="292">
        <f>+'Seguimiento Representacion '!E$23</f>
        <v>0</v>
      </c>
      <c r="AA23" s="292">
        <f>+'Seguimiento Representacion '!F$23</f>
        <v>0</v>
      </c>
      <c r="AB23" s="292">
        <f>+'Seguimiento Representacion '!G$23</f>
        <v>0</v>
      </c>
      <c r="AC23" s="292">
        <f>+'Seguimiento Representacion '!H$23</f>
        <v>0</v>
      </c>
      <c r="AD23" s="292">
        <f>+'Seguimiento Representacion '!I$23</f>
        <v>0</v>
      </c>
      <c r="AE23" s="292">
        <f>+'Seguimiento Representacion '!J$23</f>
        <v>0</v>
      </c>
      <c r="AF23" s="292">
        <f>+'Seguimiento Representacion '!K$23</f>
        <v>0</v>
      </c>
      <c r="AG23" s="292">
        <f>+'Seguimiento Representacion '!L$23</f>
        <v>0</v>
      </c>
      <c r="AH23" s="292">
        <f>+'Seguimiento Representacion '!M$23</f>
        <v>0</v>
      </c>
      <c r="AI23" s="292">
        <f>+'Seguimiento Representacion '!N$23</f>
        <v>0</v>
      </c>
      <c r="AJ23" s="292">
        <f>+'Seguimiento Representacion '!O$23</f>
        <v>0</v>
      </c>
      <c r="AK23" s="292">
        <f>+'Seguimiento Representacion '!P$23</f>
        <v>0</v>
      </c>
    </row>
    <row r="24" spans="1:37" ht="15">
      <c r="A24" s="374"/>
      <c r="B24" s="368"/>
      <c r="C24" s="368"/>
      <c r="D24" s="294" t="s">
        <v>401</v>
      </c>
      <c r="E24" s="295">
        <v>0</v>
      </c>
      <c r="F24" s="295">
        <f>+T24</f>
        <v>0</v>
      </c>
      <c r="G24" s="295">
        <f t="shared" si="0"/>
        <v>0</v>
      </c>
      <c r="H24" s="295">
        <f>+'Seguimiento Representacion '!Q$24</f>
        <v>0</v>
      </c>
      <c r="I24" s="295">
        <f>+'Seguimiento Representacion '!R$24</f>
        <v>0</v>
      </c>
      <c r="J24" s="295">
        <f>+'Seguimiento Representacion '!S$24</f>
        <v>0</v>
      </c>
      <c r="K24" s="295">
        <f>+'Seguimiento Representacion '!T$24</f>
        <v>0</v>
      </c>
      <c r="L24" s="295">
        <f>+'Seguimiento Representacion '!U$24</f>
        <v>0</v>
      </c>
      <c r="M24" s="295">
        <f>+'Seguimiento Representacion '!V$24</f>
        <v>0</v>
      </c>
      <c r="N24" s="295">
        <f>+'Seguimiento Representacion '!W$24</f>
        <v>0</v>
      </c>
      <c r="O24" s="295">
        <f>+'Seguimiento Representacion '!X$24</f>
        <v>0</v>
      </c>
      <c r="P24" s="295">
        <f>+'Seguimiento Representacion '!Y$24</f>
        <v>0</v>
      </c>
      <c r="Q24" s="295">
        <f>+'Seguimiento Representacion '!Z$24</f>
        <v>0</v>
      </c>
      <c r="R24" s="295">
        <f>+'Seguimiento Representacion '!AA$24</f>
        <v>0</v>
      </c>
      <c r="S24" s="295">
        <f>+'Seguimiento Representacion '!AB$24</f>
        <v>0</v>
      </c>
      <c r="T24" s="295">
        <f>+'Seguimiento Representacion '!AC$24</f>
        <v>0</v>
      </c>
      <c r="U24" s="295">
        <f>+'Seguimiento Representacion '!AD$24</f>
        <v>0</v>
      </c>
      <c r="W24" s="302"/>
      <c r="X24" s="292">
        <f>+'Seguimiento Representacion '!C$24</f>
        <v>2252800</v>
      </c>
      <c r="Y24" s="292">
        <f>+'Seguimiento Representacion '!D$24</f>
        <v>0</v>
      </c>
      <c r="Z24" s="292">
        <f>+'Seguimiento Representacion '!E$24</f>
        <v>0</v>
      </c>
      <c r="AA24" s="292">
        <f>+'Seguimiento Representacion '!F$24</f>
        <v>0</v>
      </c>
      <c r="AB24" s="292">
        <f>+'Seguimiento Representacion '!G$24</f>
        <v>0</v>
      </c>
      <c r="AC24" s="292">
        <f>+'Seguimiento Representacion '!H$24</f>
        <v>0</v>
      </c>
      <c r="AD24" s="292">
        <f>+'Seguimiento Representacion '!I$24</f>
        <v>0</v>
      </c>
      <c r="AE24" s="292">
        <f>+'Seguimiento Representacion '!J$24</f>
        <v>0</v>
      </c>
      <c r="AF24" s="292">
        <f>+'Seguimiento Representacion '!K$24</f>
        <v>0</v>
      </c>
      <c r="AG24" s="292">
        <f>+'Seguimiento Representacion '!L$24</f>
        <v>0</v>
      </c>
      <c r="AH24" s="292">
        <f>+'Seguimiento Representacion '!M$24</f>
        <v>0</v>
      </c>
      <c r="AI24" s="292">
        <f>+'Seguimiento Representacion '!N$24</f>
        <v>0</v>
      </c>
      <c r="AJ24" s="292">
        <f>+'Seguimiento Representacion '!O$24</f>
        <v>2252800</v>
      </c>
      <c r="AK24" s="292">
        <f>+'Seguimiento Representacion '!P$24</f>
        <v>0</v>
      </c>
    </row>
    <row r="25" spans="1:37" ht="15">
      <c r="A25" s="374"/>
      <c r="B25" s="368"/>
      <c r="C25" s="368"/>
      <c r="D25" s="294" t="s">
        <v>402</v>
      </c>
      <c r="E25" s="295"/>
      <c r="F25" s="295"/>
      <c r="G25" s="295">
        <f t="shared" si="0"/>
        <v>0</v>
      </c>
      <c r="H25" s="295">
        <f>+'Seguimiento Representacion '!Q$25</f>
        <v>0</v>
      </c>
      <c r="I25" s="295">
        <f>+'Seguimiento Representacion '!R$25</f>
        <v>0</v>
      </c>
      <c r="J25" s="295">
        <f>+'Seguimiento Representacion '!S$25</f>
        <v>0</v>
      </c>
      <c r="K25" s="295">
        <f>+'Seguimiento Representacion '!T$25</f>
        <v>0</v>
      </c>
      <c r="L25" s="295">
        <f>+'Seguimiento Representacion '!U$25</f>
        <v>0</v>
      </c>
      <c r="M25" s="295">
        <f>+'Seguimiento Representacion '!V$25</f>
        <v>0</v>
      </c>
      <c r="N25" s="295">
        <f>+'Seguimiento Representacion '!W$25</f>
        <v>0</v>
      </c>
      <c r="O25" s="295">
        <f>+'Seguimiento Representacion '!X$25</f>
        <v>0</v>
      </c>
      <c r="P25" s="295">
        <f>+'Seguimiento Representacion '!Y$25</f>
        <v>0</v>
      </c>
      <c r="Q25" s="295">
        <f>+'Seguimiento Representacion '!Z$25</f>
        <v>0</v>
      </c>
      <c r="R25" s="295">
        <f>+'Seguimiento Representacion '!AA$25</f>
        <v>0</v>
      </c>
      <c r="S25" s="295">
        <f>+'Seguimiento Representacion '!AB$25</f>
        <v>0</v>
      </c>
      <c r="T25" s="295">
        <f>+'Seguimiento Representacion '!AC$25</f>
        <v>0</v>
      </c>
      <c r="U25" s="295" t="str">
        <f>+'Seguimiento Representacion '!AD$25</f>
        <v> </v>
      </c>
      <c r="W25" s="302"/>
      <c r="X25" s="292">
        <f>+'Seguimiento Representacion '!C$25</f>
        <v>2252800</v>
      </c>
      <c r="Y25" s="292">
        <f>+'Seguimiento Representacion '!D$25</f>
        <v>0</v>
      </c>
      <c r="Z25" s="292">
        <f>+'Seguimiento Representacion '!E$25</f>
        <v>0</v>
      </c>
      <c r="AA25" s="292">
        <f>+'Seguimiento Representacion '!F$25</f>
        <v>0</v>
      </c>
      <c r="AB25" s="292">
        <f>+'Seguimiento Representacion '!G$25</f>
        <v>0</v>
      </c>
      <c r="AC25" s="292">
        <f>+'Seguimiento Representacion '!H$25</f>
        <v>0</v>
      </c>
      <c r="AD25" s="292">
        <f>+'Seguimiento Representacion '!I$25</f>
        <v>0</v>
      </c>
      <c r="AE25" s="292">
        <f>+'Seguimiento Representacion '!J$25</f>
        <v>0</v>
      </c>
      <c r="AF25" s="292">
        <f>+'Seguimiento Representacion '!K$25</f>
        <v>0</v>
      </c>
      <c r="AG25" s="292">
        <f>+'Seguimiento Representacion '!L$25</f>
        <v>0</v>
      </c>
      <c r="AH25" s="292">
        <f>+'Seguimiento Representacion '!M$25</f>
        <v>0</v>
      </c>
      <c r="AI25" s="292">
        <f>+'Seguimiento Representacion '!N$25</f>
        <v>0</v>
      </c>
      <c r="AJ25" s="292">
        <f>+'Seguimiento Representacion '!O$25</f>
        <v>2252800</v>
      </c>
      <c r="AK25" s="292">
        <f>+'Seguimiento Representacion '!P$25</f>
        <v>1</v>
      </c>
    </row>
    <row r="26" spans="1:23" ht="15">
      <c r="A26" s="374"/>
      <c r="B26" s="368"/>
      <c r="C26" s="368"/>
      <c r="D26" s="294" t="s">
        <v>453</v>
      </c>
      <c r="E26" s="296">
        <v>0</v>
      </c>
      <c r="F26" s="296">
        <f>+'Seguimiento Representacion '!W17</f>
        <v>0</v>
      </c>
      <c r="G26" s="296">
        <f t="shared" si="0"/>
        <v>0</v>
      </c>
      <c r="H26" s="296">
        <f>+'Seguimiento Representacion '!D$34</f>
        <v>0</v>
      </c>
      <c r="I26" s="296">
        <f>+'Seguimiento Representacion '!E$34</f>
        <v>0</v>
      </c>
      <c r="J26" s="296">
        <f>+'Seguimiento Representacion '!F$34</f>
        <v>0</v>
      </c>
      <c r="K26" s="296">
        <f>+'Seguimiento Representacion '!G$34</f>
        <v>0</v>
      </c>
      <c r="L26" s="296">
        <f>+'Seguimiento Representacion '!H$34</f>
        <v>0</v>
      </c>
      <c r="M26" s="296">
        <f>+'Seguimiento Representacion '!I$34</f>
        <v>0</v>
      </c>
      <c r="N26" s="296">
        <f>+'Seguimiento Representacion '!J$34</f>
        <v>0</v>
      </c>
      <c r="O26" s="296">
        <f>+'Seguimiento Representacion '!K$34</f>
        <v>0</v>
      </c>
      <c r="P26" s="296">
        <f>+'Seguimiento Representacion '!L$34</f>
        <v>0</v>
      </c>
      <c r="Q26" s="296">
        <f>+'Seguimiento Representacion '!M$34</f>
        <v>0</v>
      </c>
      <c r="R26" s="296">
        <f>+'Seguimiento Representacion '!N$34</f>
        <v>0</v>
      </c>
      <c r="S26" s="296">
        <f>+'Seguimiento Representacion '!O$34</f>
        <v>0</v>
      </c>
      <c r="T26" s="296">
        <f>+'Seguimiento Representacion '!P$34</f>
        <v>0</v>
      </c>
      <c r="U26" s="296">
        <f>+'Seguimiento Representacion '!Q$34</f>
        <v>0</v>
      </c>
      <c r="W26" s="298"/>
    </row>
    <row r="27" spans="1:23" ht="15">
      <c r="A27" s="375"/>
      <c r="B27" s="368"/>
      <c r="C27" s="368"/>
      <c r="D27" s="294" t="s">
        <v>454</v>
      </c>
      <c r="E27" s="296"/>
      <c r="F27" s="296"/>
      <c r="G27" s="296">
        <f t="shared" si="0"/>
        <v>0</v>
      </c>
      <c r="H27" s="296">
        <f>+'Seguimiento Representacion '!D$35</f>
        <v>0</v>
      </c>
      <c r="I27" s="296">
        <f>+'Seguimiento Representacion '!E$35</f>
        <v>0</v>
      </c>
      <c r="J27" s="296">
        <f>+'Seguimiento Representacion '!F$35</f>
        <v>0</v>
      </c>
      <c r="K27" s="296">
        <f>+'Seguimiento Representacion '!G$35</f>
        <v>0</v>
      </c>
      <c r="L27" s="296">
        <f>+'Seguimiento Representacion '!H$35</f>
        <v>0</v>
      </c>
      <c r="M27" s="296">
        <f>+'Seguimiento Representacion '!I$35</f>
        <v>0</v>
      </c>
      <c r="N27" s="296">
        <f>+'Seguimiento Representacion '!J$35</f>
        <v>0</v>
      </c>
      <c r="O27" s="296">
        <f>+'Seguimiento Representacion '!K$35</f>
        <v>0</v>
      </c>
      <c r="P27" s="296">
        <f>+'Seguimiento Representacion '!L$35</f>
        <v>0</v>
      </c>
      <c r="Q27" s="296">
        <f>+'Seguimiento Representacion '!M$35</f>
        <v>0</v>
      </c>
      <c r="R27" s="296">
        <f>+'Seguimiento Representacion '!N$35</f>
        <v>0</v>
      </c>
      <c r="S27" s="296">
        <f>+'Seguimiento Representacion '!O$35</f>
        <v>0</v>
      </c>
      <c r="T27" s="296">
        <f>+'Seguimiento Representacion '!P$35</f>
        <v>0</v>
      </c>
      <c r="U27" s="296">
        <f>+'Seguimiento Representacion '!Q$35</f>
        <v>0</v>
      </c>
      <c r="W27" s="298"/>
    </row>
    <row r="28" spans="1:37" ht="15">
      <c r="A28" s="370">
        <f>+A22+1</f>
        <v>4</v>
      </c>
      <c r="B28" s="366" t="s">
        <v>447</v>
      </c>
      <c r="C28" s="365">
        <f>+'Ruta integral'!B34</f>
        <v>0.1</v>
      </c>
      <c r="D28" s="291" t="s">
        <v>452</v>
      </c>
      <c r="E28" s="292">
        <v>1222001440</v>
      </c>
      <c r="F28" s="292">
        <f>+T28</f>
        <v>1222001440</v>
      </c>
      <c r="G28" s="292">
        <f t="shared" si="0"/>
        <v>0</v>
      </c>
      <c r="H28" s="292">
        <f>+'Ruta integral'!Q$22</f>
        <v>1106233760</v>
      </c>
      <c r="I28" s="292">
        <f>+'Ruta integral'!R$22</f>
        <v>0</v>
      </c>
      <c r="J28" s="292">
        <f>+'Ruta integral'!S$22</f>
        <v>0</v>
      </c>
      <c r="K28" s="292">
        <f>+'Ruta integral'!T$22</f>
        <v>0</v>
      </c>
      <c r="L28" s="292">
        <f>+'Ruta integral'!U$22</f>
        <v>0</v>
      </c>
      <c r="M28" s="292">
        <f>+'Ruta integral'!V$22</f>
        <v>77965440</v>
      </c>
      <c r="N28" s="292">
        <f>+'Ruta integral'!W$22</f>
        <v>37802240</v>
      </c>
      <c r="O28" s="292">
        <f>+'Ruta integral'!X$22</f>
        <v>0</v>
      </c>
      <c r="P28" s="292">
        <f>+'Ruta integral'!Y$22</f>
        <v>0</v>
      </c>
      <c r="Q28" s="292">
        <f>+'Ruta integral'!Z$22</f>
        <v>0</v>
      </c>
      <c r="R28" s="292">
        <f>+'Ruta integral'!AA$22</f>
        <v>0</v>
      </c>
      <c r="S28" s="292">
        <f>+'Ruta integral'!AB$22</f>
        <v>0</v>
      </c>
      <c r="T28" s="292">
        <f>+'Ruta integral'!AC$22</f>
        <v>1222001440</v>
      </c>
      <c r="U28" s="292">
        <f>+'Ruta integral'!AD$22</f>
        <v>0</v>
      </c>
      <c r="W28" s="301"/>
      <c r="X28" s="292">
        <f>+'Ruta integral'!C$22</f>
        <v>8728929</v>
      </c>
      <c r="Y28" s="292">
        <f>+'Ruta integral'!D$22</f>
        <v>-5266800</v>
      </c>
      <c r="Z28" s="292">
        <f>+'Ruta integral'!E$22</f>
        <v>0</v>
      </c>
      <c r="AA28" s="292">
        <f>+'Ruta integral'!F$22</f>
        <v>0</v>
      </c>
      <c r="AB28" s="292">
        <f>+'Ruta integral'!G$22</f>
        <v>0</v>
      </c>
      <c r="AC28" s="292">
        <f>+'Ruta integral'!H$22</f>
        <v>0</v>
      </c>
      <c r="AD28" s="292">
        <f>+'Ruta integral'!I$22</f>
        <v>0</v>
      </c>
      <c r="AE28" s="292">
        <f>+'Ruta integral'!J$22</f>
        <v>0</v>
      </c>
      <c r="AF28" s="292">
        <f>+'Ruta integral'!K$22</f>
        <v>0</v>
      </c>
      <c r="AG28" s="292">
        <f>+'Ruta integral'!L$22</f>
        <v>0</v>
      </c>
      <c r="AH28" s="292">
        <f>+'Ruta integral'!M$22</f>
        <v>0</v>
      </c>
      <c r="AI28" s="292">
        <f>+'Ruta integral'!N$22</f>
        <v>0</v>
      </c>
      <c r="AJ28" s="292">
        <f>+'Ruta integral'!O$22</f>
        <v>3462129</v>
      </c>
      <c r="AK28" s="292">
        <f>+'Ruta integral'!P$22</f>
        <v>0</v>
      </c>
    </row>
    <row r="29" spans="1:37" ht="15">
      <c r="A29" s="371"/>
      <c r="B29" s="366"/>
      <c r="C29" s="366"/>
      <c r="D29" s="291" t="s">
        <v>400</v>
      </c>
      <c r="E29" s="292"/>
      <c r="F29" s="292"/>
      <c r="G29" s="292">
        <f t="shared" si="0"/>
        <v>0</v>
      </c>
      <c r="H29" s="292">
        <f>+'Ruta integral'!Q$23</f>
        <v>1106233760</v>
      </c>
      <c r="I29" s="292">
        <f>+'Ruta integral'!R$23</f>
        <v>0</v>
      </c>
      <c r="J29" s="292">
        <f>+'Ruta integral'!S$23</f>
        <v>0</v>
      </c>
      <c r="K29" s="292">
        <f>+'Ruta integral'!T$23</f>
        <v>0</v>
      </c>
      <c r="L29" s="292">
        <f>+'Ruta integral'!U$23</f>
        <v>0</v>
      </c>
      <c r="M29" s="292">
        <f>+'Ruta integral'!V$23</f>
        <v>0</v>
      </c>
      <c r="N29" s="292">
        <f>+'Ruta integral'!W$23</f>
        <v>0</v>
      </c>
      <c r="O29" s="292">
        <f>+'Ruta integral'!X$23</f>
        <v>0</v>
      </c>
      <c r="P29" s="292">
        <f>+'Ruta integral'!Y$23</f>
        <v>0</v>
      </c>
      <c r="Q29" s="292">
        <f>+'Ruta integral'!Z$23</f>
        <v>0</v>
      </c>
      <c r="R29" s="292">
        <f>+'Ruta integral'!AA$23</f>
        <v>0</v>
      </c>
      <c r="S29" s="292">
        <f>+'Ruta integral'!AB$23</f>
        <v>0</v>
      </c>
      <c r="T29" s="292">
        <f>+'Ruta integral'!AC$23</f>
        <v>1106233760</v>
      </c>
      <c r="U29" s="292">
        <f>+'Ruta integral'!AD$23</f>
        <v>1</v>
      </c>
      <c r="W29" s="301"/>
      <c r="X29" s="292">
        <f>+'Ruta integral'!C$23</f>
        <v>0</v>
      </c>
      <c r="Y29" s="292">
        <f>+'Ruta integral'!D$23</f>
        <v>0</v>
      </c>
      <c r="Z29" s="292">
        <f>+'Ruta integral'!E$23</f>
        <v>0</v>
      </c>
      <c r="AA29" s="292">
        <f>+'Ruta integral'!F$23</f>
        <v>0</v>
      </c>
      <c r="AB29" s="292">
        <f>+'Ruta integral'!G$23</f>
        <v>0</v>
      </c>
      <c r="AC29" s="292">
        <f>+'Ruta integral'!H$23</f>
        <v>0</v>
      </c>
      <c r="AD29" s="292">
        <f>+'Ruta integral'!I$23</f>
        <v>0</v>
      </c>
      <c r="AE29" s="292">
        <f>+'Ruta integral'!J$23</f>
        <v>0</v>
      </c>
      <c r="AF29" s="292">
        <f>+'Ruta integral'!K$23</f>
        <v>0</v>
      </c>
      <c r="AG29" s="292">
        <f>+'Ruta integral'!L$23</f>
        <v>0</v>
      </c>
      <c r="AH29" s="292">
        <f>+'Ruta integral'!M$23</f>
        <v>0</v>
      </c>
      <c r="AI29" s="292">
        <f>+'Ruta integral'!N$23</f>
        <v>0</v>
      </c>
      <c r="AJ29" s="292">
        <f>+'Ruta integral'!O$23</f>
        <v>0</v>
      </c>
      <c r="AK29" s="292">
        <f>+'Ruta integral'!P$23</f>
        <v>0</v>
      </c>
    </row>
    <row r="30" spans="1:37" ht="15">
      <c r="A30" s="371"/>
      <c r="B30" s="366"/>
      <c r="C30" s="366"/>
      <c r="D30" s="291" t="s">
        <v>401</v>
      </c>
      <c r="E30" s="292">
        <v>1222001440</v>
      </c>
      <c r="F30" s="292">
        <f>+T30</f>
        <v>1222001440</v>
      </c>
      <c r="G30" s="292">
        <f t="shared" si="0"/>
        <v>0</v>
      </c>
      <c r="H30" s="292">
        <f>+'Ruta integral'!Q$24</f>
        <v>0</v>
      </c>
      <c r="I30" s="292">
        <f>+'Ruta integral'!R$24</f>
        <v>48097120</v>
      </c>
      <c r="J30" s="292">
        <f>+'Ruta integral'!S$24</f>
        <v>96194240</v>
      </c>
      <c r="K30" s="292">
        <f>+'Ruta integral'!T$24</f>
        <v>96194240</v>
      </c>
      <c r="L30" s="292">
        <f>+'Ruta integral'!U$24</f>
        <v>96194240</v>
      </c>
      <c r="M30" s="292">
        <f>+'Ruta integral'!V$24</f>
        <v>96194240</v>
      </c>
      <c r="N30" s="292">
        <f>+'Ruta integral'!W$24</f>
        <v>96194240</v>
      </c>
      <c r="O30" s="292">
        <f>+'Ruta integral'!X$24</f>
        <v>109188480</v>
      </c>
      <c r="P30" s="292">
        <f>+'Ruta integral'!Y$24</f>
        <v>109188480</v>
      </c>
      <c r="Q30" s="292">
        <f>+'Ruta integral'!Z$24</f>
        <v>118639040</v>
      </c>
      <c r="R30" s="292">
        <f>+'Ruta integral'!AA$24</f>
        <v>118639040</v>
      </c>
      <c r="S30" s="292">
        <f>+'Ruta integral'!AB$24</f>
        <v>237278080</v>
      </c>
      <c r="T30" s="292">
        <f>+'Ruta integral'!AC$24</f>
        <v>1222001440</v>
      </c>
      <c r="U30" s="292">
        <f>+'Ruta integral'!AD$24</f>
        <v>0</v>
      </c>
      <c r="W30" s="301"/>
      <c r="X30" s="292">
        <f>+'Ruta integral'!C$24</f>
        <v>1261568</v>
      </c>
      <c r="Y30" s="292">
        <f>+'Ruta integral'!D$24</f>
        <v>0</v>
      </c>
      <c r="Z30" s="292">
        <f>+'Ruta integral'!E$24</f>
        <v>0</v>
      </c>
      <c r="AA30" s="292">
        <f>+'Ruta integral'!F$24</f>
        <v>2200561</v>
      </c>
      <c r="AB30" s="292">
        <f>+'Ruta integral'!G$24</f>
        <v>0</v>
      </c>
      <c r="AC30" s="292">
        <f>+'Ruta integral'!H$24</f>
        <v>0</v>
      </c>
      <c r="AD30" s="292">
        <f>+'Ruta integral'!I$24</f>
        <v>0</v>
      </c>
      <c r="AE30" s="292">
        <f>+'Ruta integral'!J$24</f>
        <v>0</v>
      </c>
      <c r="AF30" s="292">
        <f>+'Ruta integral'!K$24</f>
        <v>0</v>
      </c>
      <c r="AG30" s="292">
        <f>+'Ruta integral'!L$24</f>
        <v>0</v>
      </c>
      <c r="AH30" s="292">
        <f>+'Ruta integral'!M$24</f>
        <v>0</v>
      </c>
      <c r="AI30" s="292">
        <f>+'Ruta integral'!N$24</f>
        <v>0</v>
      </c>
      <c r="AJ30" s="292">
        <f>+'Ruta integral'!O$24</f>
        <v>3462129</v>
      </c>
      <c r="AK30" s="292">
        <f>+'Ruta integral'!P$24</f>
        <v>0</v>
      </c>
    </row>
    <row r="31" spans="1:37" ht="15">
      <c r="A31" s="371"/>
      <c r="B31" s="366"/>
      <c r="C31" s="366"/>
      <c r="D31" s="291" t="s">
        <v>402</v>
      </c>
      <c r="E31" s="292"/>
      <c r="F31" s="292"/>
      <c r="G31" s="292">
        <f t="shared" si="0"/>
        <v>0</v>
      </c>
      <c r="H31" s="292">
        <f>+'Ruta integral'!Q$25</f>
        <v>0</v>
      </c>
      <c r="I31" s="292">
        <f>+'Ruta integral'!R$25</f>
        <v>43747385</v>
      </c>
      <c r="J31" s="292">
        <f>+'Ruta integral'!S$25</f>
        <v>0</v>
      </c>
      <c r="K31" s="292">
        <f>+'Ruta integral'!T$25</f>
        <v>0</v>
      </c>
      <c r="L31" s="292">
        <f>+'Ruta integral'!U$25</f>
        <v>0</v>
      </c>
      <c r="M31" s="292">
        <f>+'Ruta integral'!V$25</f>
        <v>0</v>
      </c>
      <c r="N31" s="292">
        <f>+'Ruta integral'!W$25</f>
        <v>0</v>
      </c>
      <c r="O31" s="292">
        <f>+'Ruta integral'!X$25</f>
        <v>0</v>
      </c>
      <c r="P31" s="292">
        <f>+'Ruta integral'!Y$25</f>
        <v>0</v>
      </c>
      <c r="Q31" s="292">
        <f>+'Ruta integral'!Z$25</f>
        <v>0</v>
      </c>
      <c r="R31" s="292">
        <f>+'Ruta integral'!AA$25</f>
        <v>0</v>
      </c>
      <c r="S31" s="292">
        <f>+'Ruta integral'!AB$25</f>
        <v>0</v>
      </c>
      <c r="T31" s="292">
        <f>+'Ruta integral'!AC$25</f>
        <v>43747385</v>
      </c>
      <c r="U31" s="292">
        <f>+'Ruta integral'!AD$25</f>
        <v>0.9095635040102193</v>
      </c>
      <c r="W31" s="301"/>
      <c r="X31" s="292">
        <f>+'Ruta integral'!C$25</f>
        <v>1261568</v>
      </c>
      <c r="Y31" s="292">
        <f>+'Ruta integral'!D$25</f>
        <v>0</v>
      </c>
      <c r="Z31" s="292">
        <f>+'Ruta integral'!E$25</f>
        <v>0</v>
      </c>
      <c r="AA31" s="292">
        <f>+'Ruta integral'!F$25</f>
        <v>0</v>
      </c>
      <c r="AB31" s="292">
        <f>+'Ruta integral'!G$25</f>
        <v>0</v>
      </c>
      <c r="AC31" s="292">
        <f>+'Ruta integral'!H$25</f>
        <v>0</v>
      </c>
      <c r="AD31" s="292">
        <f>+'Ruta integral'!I$25</f>
        <v>0</v>
      </c>
      <c r="AE31" s="292">
        <f>+'Ruta integral'!J$25</f>
        <v>0</v>
      </c>
      <c r="AF31" s="292">
        <f>+'Ruta integral'!K$25</f>
        <v>0</v>
      </c>
      <c r="AG31" s="292">
        <f>+'Ruta integral'!L$25</f>
        <v>0</v>
      </c>
      <c r="AH31" s="292">
        <f>+'Ruta integral'!M$25</f>
        <v>0</v>
      </c>
      <c r="AI31" s="292">
        <f>+'Ruta integral'!N$25</f>
        <v>0</v>
      </c>
      <c r="AJ31" s="292">
        <f>+'Ruta integral'!O$25</f>
        <v>1261568</v>
      </c>
      <c r="AK31" s="292">
        <f>+'Ruta integral'!P$25</f>
        <v>1</v>
      </c>
    </row>
    <row r="32" spans="1:23" ht="15">
      <c r="A32" s="371"/>
      <c r="B32" s="366"/>
      <c r="C32" s="366"/>
      <c r="D32" s="291" t="s">
        <v>453</v>
      </c>
      <c r="E32" s="303">
        <v>6</v>
      </c>
      <c r="F32" s="304" t="str">
        <f>+'Ruta integral'!$W$17</f>
        <v>6 (2 NUEVAS)</v>
      </c>
      <c r="G32" s="304" t="e">
        <f t="shared" si="0"/>
        <v>#VALUE!</v>
      </c>
      <c r="H32" s="293">
        <f>+'Ruta integral'!D$34</f>
        <v>4</v>
      </c>
      <c r="I32" s="293">
        <f>+'Ruta integral'!E$34</f>
        <v>4</v>
      </c>
      <c r="J32" s="293">
        <f>+'Ruta integral'!F$34</f>
        <v>4</v>
      </c>
      <c r="K32" s="293">
        <f>+'Ruta integral'!G$34</f>
        <v>4</v>
      </c>
      <c r="L32" s="293">
        <f>+'Ruta integral'!H$34</f>
        <v>4</v>
      </c>
      <c r="M32" s="293">
        <f>+'Ruta integral'!I$34</f>
        <v>4</v>
      </c>
      <c r="N32" s="293">
        <f>+'Ruta integral'!J$34</f>
        <v>5</v>
      </c>
      <c r="O32" s="293">
        <f>+'Ruta integral'!K$34</f>
        <v>5</v>
      </c>
      <c r="P32" s="293">
        <f>+'Ruta integral'!L$34</f>
        <v>6</v>
      </c>
      <c r="Q32" s="293">
        <f>+'Ruta integral'!M$34</f>
        <v>6</v>
      </c>
      <c r="R32" s="293">
        <f>+'Ruta integral'!N$34</f>
        <v>6</v>
      </c>
      <c r="S32" s="293">
        <f>+'Ruta integral'!O$34</f>
        <v>6</v>
      </c>
      <c r="T32" s="293">
        <f>+'Ruta integral'!P$34</f>
        <v>6</v>
      </c>
      <c r="U32" s="293" t="str">
        <f>+'Ruta integral'!Q$34</f>
        <v>Se cuenta con el equipo de abogadas (Orientación, Asesoría y Representación), psicóloga y dinamizadora en cada casa de justicia con ruta integral. Se avanza en la articulación en línea con la CIOM y la Manzana del cuidado de Manitas, y comisarios de familia de estos espacios. Las casas de Justicia de Ciudad Bolívar, Barrios Unidos y Ciudad Jardín, implementaron y articularon con el CRI la base datos casi en un 95% para la atención de las mujeres.
En Bosa se inició la implementación de la base de datos desde el 1 de marzo de 2022.
De otra parte, se visibiliza con las dinamizadoras, que la activación de la ruta con mujeres en riesgo en los aspectos sociales está en estos temas más repetitivos:  Ciudad Bolívar con 12 activaciones en la ruta de empleabilidad de la SDMujer y 3 el SIDICU 
Ciudad Jardín 10 activaciones en ruta de empleabilidad de la SDMujer y 2 en SIDICU; Bosa activaciones con 2 en ruta de empleabilidad de la SDMujer y 2 en SIDICU; y Barrios Unidos 6 activaciones en ruta de empleabilidad de la SDMujer y 3 en SIDICU.</v>
      </c>
      <c r="W32" s="297"/>
    </row>
    <row r="33" spans="1:23" ht="15">
      <c r="A33" s="372"/>
      <c r="B33" s="366"/>
      <c r="C33" s="366"/>
      <c r="D33" s="291" t="s">
        <v>454</v>
      </c>
      <c r="E33" s="293"/>
      <c r="F33" s="293"/>
      <c r="G33" s="293">
        <f t="shared" si="0"/>
        <v>0</v>
      </c>
      <c r="H33" s="293">
        <f>+'Ruta integral'!D$35</f>
        <v>4</v>
      </c>
      <c r="I33" s="293">
        <f>+'Ruta integral'!E$35</f>
        <v>4</v>
      </c>
      <c r="J33" s="293">
        <f>+'Ruta integral'!F$35</f>
        <v>0</v>
      </c>
      <c r="K33" s="293">
        <f>+'Ruta integral'!G$35</f>
        <v>0</v>
      </c>
      <c r="L33" s="293">
        <f>+'Ruta integral'!H$35</f>
        <v>0</v>
      </c>
      <c r="M33" s="293">
        <f>+'Ruta integral'!I$35</f>
        <v>0</v>
      </c>
      <c r="N33" s="293">
        <f>+'Ruta integral'!J$35</f>
        <v>0</v>
      </c>
      <c r="O33" s="293">
        <f>+'Ruta integral'!K$35</f>
        <v>0</v>
      </c>
      <c r="P33" s="293">
        <f>+'Ruta integral'!L$35</f>
        <v>0</v>
      </c>
      <c r="Q33" s="293">
        <f>+'Ruta integral'!M$35</f>
        <v>0</v>
      </c>
      <c r="R33" s="293">
        <f>+'Ruta integral'!N$35</f>
        <v>0</v>
      </c>
      <c r="S33" s="293">
        <f>+'Ruta integral'!O$35</f>
        <v>0</v>
      </c>
      <c r="T33" s="293">
        <f>+'Ruta integral'!P$35</f>
        <v>0</v>
      </c>
      <c r="U33" s="293">
        <f>+'Ruta integral'!Q$35</f>
        <v>0</v>
      </c>
      <c r="W33" s="297"/>
    </row>
    <row r="34" spans="1:37" ht="15">
      <c r="A34" s="370">
        <f>+A28+1</f>
        <v>5</v>
      </c>
      <c r="B34" s="366" t="s">
        <v>448</v>
      </c>
      <c r="C34" s="365">
        <f>+'Seguimiento Ruta Integral'!B34</f>
        <v>0.05</v>
      </c>
      <c r="D34" s="291" t="s">
        <v>452</v>
      </c>
      <c r="E34" s="292">
        <v>432530560</v>
      </c>
      <c r="F34" s="292">
        <f>+T34</f>
        <v>432530560</v>
      </c>
      <c r="G34" s="292">
        <f t="shared" si="0"/>
        <v>0</v>
      </c>
      <c r="H34" s="292">
        <f>+'Seguimiento Ruta Integral'!Q$22</f>
        <v>341570240</v>
      </c>
      <c r="I34" s="292">
        <f>+'Seguimiento Ruta Integral'!R$22</f>
        <v>0</v>
      </c>
      <c r="J34" s="292">
        <f>+'Seguimiento Ruta Integral'!S$22</f>
        <v>0</v>
      </c>
      <c r="K34" s="292">
        <f>+'Seguimiento Ruta Integral'!T$22</f>
        <v>0</v>
      </c>
      <c r="L34" s="292">
        <f>+'Seguimiento Ruta Integral'!U$22</f>
        <v>0</v>
      </c>
      <c r="M34" s="292">
        <f>+'Seguimiento Ruta Integral'!V$22</f>
        <v>61258560</v>
      </c>
      <c r="N34" s="292">
        <f>+'Seguimiento Ruta Integral'!W$22</f>
        <v>29701760</v>
      </c>
      <c r="O34" s="292">
        <f>+'Seguimiento Ruta Integral'!X$22</f>
        <v>0</v>
      </c>
      <c r="P34" s="292">
        <f>+'Seguimiento Ruta Integral'!Y$22</f>
        <v>0</v>
      </c>
      <c r="Q34" s="292">
        <f>+'Seguimiento Ruta Integral'!Z$22</f>
        <v>0</v>
      </c>
      <c r="R34" s="292">
        <f>+'Seguimiento Ruta Integral'!AA$22</f>
        <v>0</v>
      </c>
      <c r="S34" s="292">
        <f>+'Seguimiento Ruta Integral'!AB$22</f>
        <v>0</v>
      </c>
      <c r="T34" s="292">
        <f>+'Seguimiento Ruta Integral'!AC$22</f>
        <v>432530560</v>
      </c>
      <c r="U34" s="292">
        <f>+'Seguimiento Ruta Integral'!AD$22</f>
        <v>0</v>
      </c>
      <c r="W34" s="301"/>
      <c r="X34" s="292">
        <f>+'Seguimiento Ruta Integral'!C$22</f>
        <v>991232</v>
      </c>
      <c r="Y34" s="292">
        <f>+'Seguimiento Ruta Integral'!D$22</f>
        <v>0</v>
      </c>
      <c r="Z34" s="292">
        <f>+'Seguimiento Ruta Integral'!E$22</f>
        <v>0</v>
      </c>
      <c r="AA34" s="292">
        <f>+'Seguimiento Ruta Integral'!F$22</f>
        <v>0</v>
      </c>
      <c r="AB34" s="292">
        <f>+'Seguimiento Ruta Integral'!G$22</f>
        <v>0</v>
      </c>
      <c r="AC34" s="292">
        <f>+'Seguimiento Ruta Integral'!H$22</f>
        <v>0</v>
      </c>
      <c r="AD34" s="292">
        <f>+'Seguimiento Ruta Integral'!I$22</f>
        <v>0</v>
      </c>
      <c r="AE34" s="292">
        <f>+'Seguimiento Ruta Integral'!J$22</f>
        <v>0</v>
      </c>
      <c r="AF34" s="292">
        <f>+'Seguimiento Ruta Integral'!K$22</f>
        <v>0</v>
      </c>
      <c r="AG34" s="292">
        <f>+'Seguimiento Ruta Integral'!L$22</f>
        <v>0</v>
      </c>
      <c r="AH34" s="292">
        <f>+'Seguimiento Ruta Integral'!M$22</f>
        <v>0</v>
      </c>
      <c r="AI34" s="292">
        <f>+'Seguimiento Ruta Integral'!N$22</f>
        <v>0</v>
      </c>
      <c r="AJ34" s="292">
        <f>+'Seguimiento Ruta Integral'!O$22</f>
        <v>991232</v>
      </c>
      <c r="AK34" s="292">
        <f>+'Seguimiento Ruta Integral'!P$22</f>
        <v>0</v>
      </c>
    </row>
    <row r="35" spans="1:37" ht="15">
      <c r="A35" s="371"/>
      <c r="B35" s="366"/>
      <c r="C35" s="365"/>
      <c r="D35" s="291" t="s">
        <v>400</v>
      </c>
      <c r="E35" s="292"/>
      <c r="F35" s="292"/>
      <c r="G35" s="292">
        <f t="shared" si="0"/>
        <v>0</v>
      </c>
      <c r="H35" s="292">
        <f>+'Seguimiento Ruta Integral'!Q$23</f>
        <v>341570240</v>
      </c>
      <c r="I35" s="292">
        <f>+'Seguimiento Ruta Integral'!R$23</f>
        <v>0</v>
      </c>
      <c r="J35" s="292">
        <f>+'Seguimiento Ruta Integral'!S$23</f>
        <v>0</v>
      </c>
      <c r="K35" s="292">
        <f>+'Seguimiento Ruta Integral'!T$23</f>
        <v>0</v>
      </c>
      <c r="L35" s="292">
        <f>+'Seguimiento Ruta Integral'!U$23</f>
        <v>0</v>
      </c>
      <c r="M35" s="292">
        <f>+'Seguimiento Ruta Integral'!V$23</f>
        <v>0</v>
      </c>
      <c r="N35" s="292">
        <f>+'Seguimiento Ruta Integral'!W$23</f>
        <v>0</v>
      </c>
      <c r="O35" s="292">
        <f>+'Seguimiento Ruta Integral'!X$23</f>
        <v>0</v>
      </c>
      <c r="P35" s="292">
        <f>+'Seguimiento Ruta Integral'!Y$23</f>
        <v>0</v>
      </c>
      <c r="Q35" s="292">
        <f>+'Seguimiento Ruta Integral'!Z$23</f>
        <v>0</v>
      </c>
      <c r="R35" s="292">
        <f>+'Seguimiento Ruta Integral'!AA$23</f>
        <v>0</v>
      </c>
      <c r="S35" s="292">
        <f>+'Seguimiento Ruta Integral'!AB$23</f>
        <v>0</v>
      </c>
      <c r="T35" s="292">
        <f>+'Seguimiento Ruta Integral'!AC$23</f>
        <v>341570240</v>
      </c>
      <c r="U35" s="292">
        <f>+'Seguimiento Ruta Integral'!AD$23</f>
        <v>1</v>
      </c>
      <c r="W35" s="301"/>
      <c r="X35" s="292">
        <f>+'Seguimiento Ruta Integral'!C$23</f>
        <v>0</v>
      </c>
      <c r="Y35" s="292">
        <f>+'Seguimiento Ruta Integral'!D$23</f>
        <v>0</v>
      </c>
      <c r="Z35" s="292">
        <f>+'Seguimiento Ruta Integral'!E$23</f>
        <v>0</v>
      </c>
      <c r="AA35" s="292">
        <f>+'Seguimiento Ruta Integral'!F$23</f>
        <v>0</v>
      </c>
      <c r="AB35" s="292">
        <f>+'Seguimiento Ruta Integral'!G$23</f>
        <v>0</v>
      </c>
      <c r="AC35" s="292">
        <f>+'Seguimiento Ruta Integral'!H$23</f>
        <v>0</v>
      </c>
      <c r="AD35" s="292">
        <f>+'Seguimiento Ruta Integral'!I$23</f>
        <v>0</v>
      </c>
      <c r="AE35" s="292">
        <f>+'Seguimiento Ruta Integral'!J$23</f>
        <v>0</v>
      </c>
      <c r="AF35" s="292">
        <f>+'Seguimiento Ruta Integral'!K$23</f>
        <v>0</v>
      </c>
      <c r="AG35" s="292">
        <f>+'Seguimiento Ruta Integral'!L$23</f>
        <v>0</v>
      </c>
      <c r="AH35" s="292">
        <f>+'Seguimiento Ruta Integral'!M$23</f>
        <v>0</v>
      </c>
      <c r="AI35" s="292">
        <f>+'Seguimiento Ruta Integral'!N$23</f>
        <v>0</v>
      </c>
      <c r="AJ35" s="292">
        <f>+'Seguimiento Ruta Integral'!O$23</f>
        <v>0</v>
      </c>
      <c r="AK35" s="292">
        <f>+'Seguimiento Ruta Integral'!P$23</f>
        <v>0</v>
      </c>
    </row>
    <row r="36" spans="1:37" ht="15">
      <c r="A36" s="371"/>
      <c r="B36" s="366"/>
      <c r="C36" s="365"/>
      <c r="D36" s="291" t="s">
        <v>401</v>
      </c>
      <c r="E36" s="292">
        <v>432530560</v>
      </c>
      <c r="F36" s="292">
        <f>+T36</f>
        <v>432530560</v>
      </c>
      <c r="G36" s="292">
        <f t="shared" si="0"/>
        <v>0</v>
      </c>
      <c r="H36" s="292">
        <f>+'Seguimiento Ruta Integral'!Q$24</f>
        <v>0</v>
      </c>
      <c r="I36" s="292">
        <f>+'Seguimiento Ruta Integral'!R$24</f>
        <v>14850880</v>
      </c>
      <c r="J36" s="292">
        <f>+'Seguimiento Ruta Integral'!S$24</f>
        <v>29701760</v>
      </c>
      <c r="K36" s="292">
        <f>+'Seguimiento Ruta Integral'!T$24</f>
        <v>29701760</v>
      </c>
      <c r="L36" s="292">
        <f>+'Seguimiento Ruta Integral'!U$24</f>
        <v>29701760</v>
      </c>
      <c r="M36" s="292">
        <f>+'Seguimiento Ruta Integral'!V$24</f>
        <v>29701760</v>
      </c>
      <c r="N36" s="292">
        <f>+'Seguimiento Ruta Integral'!W$24</f>
        <v>29701760</v>
      </c>
      <c r="O36" s="292">
        <f>+'Seguimiento Ruta Integral'!X$24</f>
        <v>39911520</v>
      </c>
      <c r="P36" s="292">
        <f>+'Seguimiento Ruta Integral'!Y$24</f>
        <v>39911520</v>
      </c>
      <c r="Q36" s="292">
        <f>+'Seguimiento Ruta Integral'!Z$24</f>
        <v>47336960</v>
      </c>
      <c r="R36" s="292">
        <f>+'Seguimiento Ruta Integral'!AA$24</f>
        <v>47336960</v>
      </c>
      <c r="S36" s="292">
        <f>+'Seguimiento Ruta Integral'!AB$24</f>
        <v>94673920</v>
      </c>
      <c r="T36" s="292">
        <f>+'Seguimiento Ruta Integral'!AC$24</f>
        <v>432530560</v>
      </c>
      <c r="U36" s="292">
        <f>+'Seguimiento Ruta Integral'!AD$24</f>
        <v>0</v>
      </c>
      <c r="W36" s="301"/>
      <c r="X36" s="292">
        <f>+'Seguimiento Ruta Integral'!C$24</f>
        <v>991232</v>
      </c>
      <c r="Y36" s="292">
        <f>+'Seguimiento Ruta Integral'!D$24</f>
        <v>0</v>
      </c>
      <c r="Z36" s="292">
        <f>+'Seguimiento Ruta Integral'!E$24</f>
        <v>0</v>
      </c>
      <c r="AA36" s="292">
        <f>+'Seguimiento Ruta Integral'!F$24</f>
        <v>0</v>
      </c>
      <c r="AB36" s="292">
        <f>+'Seguimiento Ruta Integral'!G$24</f>
        <v>0</v>
      </c>
      <c r="AC36" s="292">
        <f>+'Seguimiento Ruta Integral'!H$24</f>
        <v>0</v>
      </c>
      <c r="AD36" s="292">
        <f>+'Seguimiento Ruta Integral'!I$24</f>
        <v>0</v>
      </c>
      <c r="AE36" s="292">
        <f>+'Seguimiento Ruta Integral'!J$24</f>
        <v>0</v>
      </c>
      <c r="AF36" s="292">
        <f>+'Seguimiento Ruta Integral'!K$24</f>
        <v>0</v>
      </c>
      <c r="AG36" s="292">
        <f>+'Seguimiento Ruta Integral'!L$24</f>
        <v>0</v>
      </c>
      <c r="AH36" s="292">
        <f>+'Seguimiento Ruta Integral'!M$24</f>
        <v>0</v>
      </c>
      <c r="AI36" s="292">
        <f>+'Seguimiento Ruta Integral'!N$24</f>
        <v>0</v>
      </c>
      <c r="AJ36" s="292">
        <f>+'Seguimiento Ruta Integral'!O$24</f>
        <v>991232</v>
      </c>
      <c r="AK36" s="292">
        <f>+'Seguimiento Ruta Integral'!P$24</f>
        <v>0</v>
      </c>
    </row>
    <row r="37" spans="1:37" ht="15">
      <c r="A37" s="371"/>
      <c r="B37" s="366"/>
      <c r="C37" s="365"/>
      <c r="D37" s="291" t="s">
        <v>402</v>
      </c>
      <c r="E37" s="292"/>
      <c r="F37" s="292"/>
      <c r="G37" s="292">
        <f t="shared" si="0"/>
        <v>0</v>
      </c>
      <c r="H37" s="292">
        <f>+'Seguimiento Ruta Integral'!Q$25</f>
        <v>0</v>
      </c>
      <c r="I37" s="292">
        <f>+'Seguimiento Ruta Integral'!R$25</f>
        <v>12267523</v>
      </c>
      <c r="J37" s="292">
        <f>+'Seguimiento Ruta Integral'!S$25</f>
        <v>0</v>
      </c>
      <c r="K37" s="292">
        <f>+'Seguimiento Ruta Integral'!T$25</f>
        <v>0</v>
      </c>
      <c r="L37" s="292">
        <f>+'Seguimiento Ruta Integral'!U$25</f>
        <v>0</v>
      </c>
      <c r="M37" s="292">
        <f>+'Seguimiento Ruta Integral'!V$25</f>
        <v>0</v>
      </c>
      <c r="N37" s="292">
        <f>+'Seguimiento Ruta Integral'!W$25</f>
        <v>0</v>
      </c>
      <c r="O37" s="292">
        <f>+'Seguimiento Ruta Integral'!X$25</f>
        <v>0</v>
      </c>
      <c r="P37" s="292">
        <f>+'Seguimiento Ruta Integral'!Y$25</f>
        <v>0</v>
      </c>
      <c r="Q37" s="292">
        <f>+'Seguimiento Ruta Integral'!Z$25</f>
        <v>0</v>
      </c>
      <c r="R37" s="292">
        <f>+'Seguimiento Ruta Integral'!AA$25</f>
        <v>0</v>
      </c>
      <c r="S37" s="292">
        <f>+'Seguimiento Ruta Integral'!AB$25</f>
        <v>0</v>
      </c>
      <c r="T37" s="292">
        <f>+'Seguimiento Ruta Integral'!AC$25</f>
        <v>12267523</v>
      </c>
      <c r="U37" s="292">
        <f>+'Seguimiento Ruta Integral'!AD$25</f>
        <v>0.8260468739899588</v>
      </c>
      <c r="W37" s="301"/>
      <c r="X37" s="292">
        <f>+'Seguimiento Ruta Integral'!C$25</f>
        <v>991232</v>
      </c>
      <c r="Y37" s="292">
        <f>+'Seguimiento Ruta Integral'!D$25</f>
        <v>0</v>
      </c>
      <c r="Z37" s="292">
        <f>+'Seguimiento Ruta Integral'!E$25</f>
        <v>0</v>
      </c>
      <c r="AA37" s="292">
        <f>+'Seguimiento Ruta Integral'!F$25</f>
        <v>0</v>
      </c>
      <c r="AB37" s="292">
        <f>+'Seguimiento Ruta Integral'!G$25</f>
        <v>0</v>
      </c>
      <c r="AC37" s="292">
        <f>+'Seguimiento Ruta Integral'!H$25</f>
        <v>0</v>
      </c>
      <c r="AD37" s="292">
        <f>+'Seguimiento Ruta Integral'!I$25</f>
        <v>0</v>
      </c>
      <c r="AE37" s="292">
        <f>+'Seguimiento Ruta Integral'!J$25</f>
        <v>0</v>
      </c>
      <c r="AF37" s="292">
        <f>+'Seguimiento Ruta Integral'!K$25</f>
        <v>0</v>
      </c>
      <c r="AG37" s="292">
        <f>+'Seguimiento Ruta Integral'!L$25</f>
        <v>0</v>
      </c>
      <c r="AH37" s="292">
        <f>+'Seguimiento Ruta Integral'!M$25</f>
        <v>0</v>
      </c>
      <c r="AI37" s="292">
        <f>+'Seguimiento Ruta Integral'!N$25</f>
        <v>0</v>
      </c>
      <c r="AJ37" s="292">
        <f>+'Seguimiento Ruta Integral'!O$25</f>
        <v>991232</v>
      </c>
      <c r="AK37" s="292">
        <f>+'Seguimiento Ruta Integral'!P$25</f>
        <v>1</v>
      </c>
    </row>
    <row r="38" spans="1:23" ht="15">
      <c r="A38" s="371"/>
      <c r="B38" s="366"/>
      <c r="C38" s="365"/>
      <c r="D38" s="291" t="s">
        <v>453</v>
      </c>
      <c r="E38" s="305">
        <v>100</v>
      </c>
      <c r="F38" s="306">
        <f>+'Seguimiento Ruta Integral'!$W$17*100</f>
        <v>100</v>
      </c>
      <c r="G38" s="304">
        <f t="shared" si="0"/>
        <v>0</v>
      </c>
      <c r="H38" s="293">
        <f>+'Seguimiento Ruta Integral'!D$34</f>
        <v>0.08</v>
      </c>
      <c r="I38" s="293">
        <f>+'Seguimiento Ruta Integral'!E$34</f>
        <v>0.08</v>
      </c>
      <c r="J38" s="293">
        <f>+'Seguimiento Ruta Integral'!F$34</f>
        <v>0.08</v>
      </c>
      <c r="K38" s="293">
        <f>+'Seguimiento Ruta Integral'!G$34</f>
        <v>0.08</v>
      </c>
      <c r="L38" s="293">
        <f>+'Seguimiento Ruta Integral'!H$34</f>
        <v>0.08</v>
      </c>
      <c r="M38" s="293">
        <f>+'Seguimiento Ruta Integral'!I$34</f>
        <v>0.08</v>
      </c>
      <c r="N38" s="293">
        <f>+'Seguimiento Ruta Integral'!J$34</f>
        <v>0.08</v>
      </c>
      <c r="O38" s="293">
        <f>+'Seguimiento Ruta Integral'!K$34</f>
        <v>0.09</v>
      </c>
      <c r="P38" s="293">
        <f>+'Seguimiento Ruta Integral'!L$34</f>
        <v>0.09</v>
      </c>
      <c r="Q38" s="293">
        <f>+'Seguimiento Ruta Integral'!M$34</f>
        <v>0.09</v>
      </c>
      <c r="R38" s="293">
        <f>+'Seguimiento Ruta Integral'!N$34</f>
        <v>0.09</v>
      </c>
      <c r="S38" s="293">
        <f>+'Seguimiento Ruta Integral'!O$34</f>
        <v>0.08</v>
      </c>
      <c r="T38" s="293">
        <f>+'Seguimiento Ruta Integral'!P$34</f>
        <v>0.9999999999999999</v>
      </c>
      <c r="U38" s="293" t="str">
        <f>+'Seguimiento Ruta Integral'!Q$34</f>
        <v>En el periodo se realizó seguimiento a 88 casos que ya cuentan con representación jurídica y el equipo psicosocial adelantó seguimiento a 94 casos.
</v>
      </c>
      <c r="W38" s="297"/>
    </row>
    <row r="39" spans="1:23" ht="15">
      <c r="A39" s="372"/>
      <c r="B39" s="366"/>
      <c r="C39" s="365"/>
      <c r="D39" s="291" t="s">
        <v>454</v>
      </c>
      <c r="E39" s="293"/>
      <c r="F39" s="293"/>
      <c r="G39" s="293">
        <f t="shared" si="0"/>
        <v>0</v>
      </c>
      <c r="H39" s="293">
        <f>+'Seguimiento Ruta Integral'!D$35</f>
        <v>0.08</v>
      </c>
      <c r="I39" s="293">
        <f>+'Seguimiento Ruta Integral'!E$35</f>
        <v>0.08</v>
      </c>
      <c r="J39" s="293">
        <f>+'Seguimiento Ruta Integral'!F$35</f>
        <v>0</v>
      </c>
      <c r="K39" s="293">
        <f>+'Seguimiento Ruta Integral'!G$35</f>
        <v>0</v>
      </c>
      <c r="L39" s="293">
        <f>+'Seguimiento Ruta Integral'!H$35</f>
        <v>0</v>
      </c>
      <c r="M39" s="293">
        <f>+'Seguimiento Ruta Integral'!I$35</f>
        <v>0</v>
      </c>
      <c r="N39" s="293">
        <f>+'Seguimiento Ruta Integral'!J$35</f>
        <v>0</v>
      </c>
      <c r="O39" s="293">
        <f>+'Seguimiento Ruta Integral'!K$35</f>
        <v>0</v>
      </c>
      <c r="P39" s="293">
        <f>+'Seguimiento Ruta Integral'!L$35</f>
        <v>0</v>
      </c>
      <c r="Q39" s="293">
        <f>+'Seguimiento Ruta Integral'!M$35</f>
        <v>0</v>
      </c>
      <c r="R39" s="293">
        <f>+'Seguimiento Ruta Integral'!N$35</f>
        <v>0</v>
      </c>
      <c r="S39" s="293">
        <f>+'Seguimiento Ruta Integral'!O$35</f>
        <v>0</v>
      </c>
      <c r="T39" s="293">
        <f>+'Seguimiento Ruta Integral'!P$35</f>
        <v>0.16</v>
      </c>
      <c r="U39" s="293">
        <f>+'Seguimiento Ruta Integral'!Q$35</f>
        <v>0</v>
      </c>
      <c r="W39" s="297"/>
    </row>
    <row r="40" spans="1:37" ht="15">
      <c r="A40" s="370">
        <f>+A34+1</f>
        <v>6</v>
      </c>
      <c r="B40" s="366" t="s">
        <v>449</v>
      </c>
      <c r="C40" s="365">
        <f>+URI!B34</f>
        <v>0.05</v>
      </c>
      <c r="D40" s="291" t="s">
        <v>452</v>
      </c>
      <c r="E40" s="292">
        <v>1892676603</v>
      </c>
      <c r="F40" s="292">
        <f>+T40</f>
        <v>1892676603</v>
      </c>
      <c r="G40" s="292">
        <f t="shared" si="0"/>
        <v>0</v>
      </c>
      <c r="H40" s="292">
        <f>+URI!Q$22</f>
        <v>1243061450</v>
      </c>
      <c r="I40" s="292">
        <f>+URI!R$22</f>
        <v>176635647</v>
      </c>
      <c r="J40" s="292">
        <f>+URI!S$22</f>
        <v>0</v>
      </c>
      <c r="K40" s="292">
        <f>+URI!T$22</f>
        <v>36936843</v>
      </c>
      <c r="L40" s="292">
        <f>+URI!U$22</f>
        <v>1200000</v>
      </c>
      <c r="M40" s="292">
        <f>+URI!V$22</f>
        <v>429060000</v>
      </c>
      <c r="N40" s="292">
        <f>+URI!W$22</f>
        <v>5782663</v>
      </c>
      <c r="O40" s="292">
        <f>+URI!X$22</f>
        <v>0</v>
      </c>
      <c r="P40" s="292">
        <f>+URI!Y$22</f>
        <v>0</v>
      </c>
      <c r="Q40" s="292">
        <f>+URI!Z$22</f>
        <v>0</v>
      </c>
      <c r="R40" s="292">
        <f>+URI!AA$22</f>
        <v>0</v>
      </c>
      <c r="S40" s="292">
        <f>+URI!AB$22</f>
        <v>0</v>
      </c>
      <c r="T40" s="292">
        <f>+URI!AC$22</f>
        <v>1892676603</v>
      </c>
      <c r="U40" s="292">
        <f>+URI!AD$22</f>
        <v>0</v>
      </c>
      <c r="W40" s="301"/>
      <c r="X40" s="292">
        <f>+URI!C$22</f>
        <v>97129437</v>
      </c>
      <c r="Y40" s="292">
        <f>+URI!D$22</f>
        <v>0</v>
      </c>
      <c r="Z40" s="292">
        <f>+URI!E$22</f>
        <v>0</v>
      </c>
      <c r="AA40" s="292">
        <f>+URI!F$22</f>
        <v>0</v>
      </c>
      <c r="AB40" s="292">
        <f>+URI!G$22</f>
        <v>0</v>
      </c>
      <c r="AC40" s="292">
        <f>+URI!H$22</f>
        <v>0</v>
      </c>
      <c r="AD40" s="292">
        <f>+URI!I$22</f>
        <v>0</v>
      </c>
      <c r="AE40" s="292">
        <f>+URI!J$22</f>
        <v>0</v>
      </c>
      <c r="AF40" s="292">
        <f>+URI!K$22</f>
        <v>0</v>
      </c>
      <c r="AG40" s="292">
        <f>+URI!L$22</f>
        <v>0</v>
      </c>
      <c r="AH40" s="292">
        <f>+URI!M$22</f>
        <v>0</v>
      </c>
      <c r="AI40" s="292">
        <f>+URI!N$22</f>
        <v>0</v>
      </c>
      <c r="AJ40" s="292">
        <f>+URI!O$22</f>
        <v>97129437</v>
      </c>
      <c r="AK40" s="292">
        <f>+URI!P$22</f>
        <v>0</v>
      </c>
    </row>
    <row r="41" spans="1:37" ht="15">
      <c r="A41" s="371"/>
      <c r="B41" s="366"/>
      <c r="C41" s="366"/>
      <c r="D41" s="291" t="s">
        <v>400</v>
      </c>
      <c r="E41" s="292"/>
      <c r="F41" s="292"/>
      <c r="G41" s="292">
        <f t="shared" si="0"/>
        <v>0</v>
      </c>
      <c r="H41" s="292">
        <f>+URI!Q$23</f>
        <v>1243061450</v>
      </c>
      <c r="I41" s="292">
        <f>+URI!R$23</f>
        <v>0</v>
      </c>
      <c r="J41" s="292">
        <f>+URI!S$23</f>
        <v>0</v>
      </c>
      <c r="K41" s="292">
        <f>+URI!T$23</f>
        <v>0</v>
      </c>
      <c r="L41" s="292">
        <f>+URI!U$23</f>
        <v>0</v>
      </c>
      <c r="M41" s="292">
        <f>+URI!V$23</f>
        <v>0</v>
      </c>
      <c r="N41" s="292">
        <f>+URI!W$23</f>
        <v>0</v>
      </c>
      <c r="O41" s="292">
        <f>+URI!X$23</f>
        <v>0</v>
      </c>
      <c r="P41" s="292">
        <f>+URI!Y$23</f>
        <v>0</v>
      </c>
      <c r="Q41" s="292">
        <f>+URI!Z$23</f>
        <v>0</v>
      </c>
      <c r="R41" s="292">
        <f>+URI!AA$23</f>
        <v>0</v>
      </c>
      <c r="S41" s="292">
        <f>+URI!AB$23</f>
        <v>0</v>
      </c>
      <c r="T41" s="292">
        <f>+URI!AC$23</f>
        <v>1243061450</v>
      </c>
      <c r="U41" s="292">
        <f>+URI!AD$23</f>
        <v>1</v>
      </c>
      <c r="W41" s="301"/>
      <c r="X41" s="292">
        <f>+URI!C$23</f>
        <v>0</v>
      </c>
      <c r="Y41" s="292">
        <f>+URI!D$23</f>
        <v>0</v>
      </c>
      <c r="Z41" s="292">
        <f>+URI!E$23</f>
        <v>0</v>
      </c>
      <c r="AA41" s="292">
        <f>+URI!F$23</f>
        <v>0</v>
      </c>
      <c r="AB41" s="292">
        <f>+URI!G$23</f>
        <v>0</v>
      </c>
      <c r="AC41" s="292">
        <f>+URI!H$23</f>
        <v>0</v>
      </c>
      <c r="AD41" s="292">
        <f>+URI!I$23</f>
        <v>0</v>
      </c>
      <c r="AE41" s="292">
        <f>+URI!J$23</f>
        <v>0</v>
      </c>
      <c r="AF41" s="292">
        <f>+URI!K$23</f>
        <v>0</v>
      </c>
      <c r="AG41" s="292">
        <f>+URI!L$23</f>
        <v>0</v>
      </c>
      <c r="AH41" s="292">
        <f>+URI!M$23</f>
        <v>0</v>
      </c>
      <c r="AI41" s="292">
        <f>+URI!N$23</f>
        <v>0</v>
      </c>
      <c r="AJ41" s="292">
        <f>+URI!O$23</f>
        <v>0</v>
      </c>
      <c r="AK41" s="292">
        <f>+URI!P$23</f>
        <v>0</v>
      </c>
    </row>
    <row r="42" spans="1:37" ht="15">
      <c r="A42" s="371"/>
      <c r="B42" s="366"/>
      <c r="C42" s="366"/>
      <c r="D42" s="291" t="s">
        <v>401</v>
      </c>
      <c r="E42" s="292">
        <v>1892676603</v>
      </c>
      <c r="F42" s="292">
        <f>+T42</f>
        <v>1892676603</v>
      </c>
      <c r="G42" s="292">
        <f t="shared" si="0"/>
        <v>0</v>
      </c>
      <c r="H42" s="292">
        <f>+URI!Q$24</f>
        <v>0</v>
      </c>
      <c r="I42" s="292">
        <f>+URI!R$24</f>
        <v>54046150</v>
      </c>
      <c r="J42" s="292">
        <f>+URI!S$24</f>
        <v>112440516</v>
      </c>
      <c r="K42" s="292">
        <f>+URI!T$24</f>
        <v>116043215</v>
      </c>
      <c r="L42" s="292">
        <f>+URI!U$24</f>
        <v>117243215</v>
      </c>
      <c r="M42" s="292">
        <f>+URI!V$24</f>
        <v>151349042</v>
      </c>
      <c r="N42" s="292">
        <f>+URI!W$24</f>
        <v>130462265</v>
      </c>
      <c r="O42" s="292">
        <f>+URI!X$24</f>
        <v>201972265</v>
      </c>
      <c r="P42" s="292">
        <f>+URI!Y$24</f>
        <v>201972265</v>
      </c>
      <c r="Q42" s="292">
        <f>+URI!Z$24</f>
        <v>201972265</v>
      </c>
      <c r="R42" s="292">
        <f>+URI!AA$24</f>
        <v>201972265</v>
      </c>
      <c r="S42" s="292">
        <f>+URI!AB$24</f>
        <v>403203140</v>
      </c>
      <c r="T42" s="292">
        <f>+URI!AC$24</f>
        <v>1892676603</v>
      </c>
      <c r="U42" s="292">
        <f>+URI!AD$24</f>
        <v>0</v>
      </c>
      <c r="W42" s="301"/>
      <c r="X42" s="292">
        <f>+URI!C$24</f>
        <v>16114935</v>
      </c>
      <c r="Y42" s="292">
        <f>+URI!D$24</f>
        <v>4100000</v>
      </c>
      <c r="Z42" s="292">
        <f>+URI!E$24</f>
        <v>4100000</v>
      </c>
      <c r="AA42" s="292">
        <f>+URI!F$24</f>
        <v>2267246</v>
      </c>
      <c r="AB42" s="292">
        <f>+URI!G$24</f>
        <v>0</v>
      </c>
      <c r="AC42" s="292">
        <f>+URI!H$24</f>
        <v>70547256</v>
      </c>
      <c r="AD42" s="292">
        <f>+URI!I$24</f>
        <v>0</v>
      </c>
      <c r="AE42" s="292">
        <f>+URI!J$24</f>
        <v>0</v>
      </c>
      <c r="AF42" s="292">
        <f>+URI!K$24</f>
        <v>0</v>
      </c>
      <c r="AG42" s="292">
        <f>+URI!L$24</f>
        <v>0</v>
      </c>
      <c r="AH42" s="292">
        <f>+URI!M$24</f>
        <v>0</v>
      </c>
      <c r="AI42" s="292">
        <f>+URI!N$24</f>
        <v>0</v>
      </c>
      <c r="AJ42" s="292">
        <f>+URI!O$24</f>
        <v>97129437</v>
      </c>
      <c r="AK42" s="292">
        <f>+URI!P$24</f>
        <v>0</v>
      </c>
    </row>
    <row r="43" spans="1:37" ht="15">
      <c r="A43" s="371"/>
      <c r="B43" s="366"/>
      <c r="C43" s="366"/>
      <c r="D43" s="291" t="s">
        <v>402</v>
      </c>
      <c r="E43" s="292"/>
      <c r="F43" s="292"/>
      <c r="G43" s="292">
        <f t="shared" si="0"/>
        <v>0</v>
      </c>
      <c r="H43" s="292">
        <f>+URI!Q$25</f>
        <v>0</v>
      </c>
      <c r="I43" s="292">
        <f>+URI!R$25</f>
        <v>48324116</v>
      </c>
      <c r="J43" s="292">
        <f>+URI!S$25</f>
        <v>0</v>
      </c>
      <c r="K43" s="292">
        <f>+URI!T$25</f>
        <v>0</v>
      </c>
      <c r="L43" s="292">
        <f>+URI!U$25</f>
        <v>0</v>
      </c>
      <c r="M43" s="292">
        <f>+URI!V$25</f>
        <v>0</v>
      </c>
      <c r="N43" s="292">
        <f>+URI!W$25</f>
        <v>0</v>
      </c>
      <c r="O43" s="292">
        <f>+URI!X$25</f>
        <v>0</v>
      </c>
      <c r="P43" s="292">
        <f>+URI!Y$25</f>
        <v>0</v>
      </c>
      <c r="Q43" s="292">
        <f>+URI!Z$25</f>
        <v>0</v>
      </c>
      <c r="R43" s="292">
        <f>+URI!AA$25</f>
        <v>0</v>
      </c>
      <c r="S43" s="292">
        <f>+URI!AB$25</f>
        <v>0</v>
      </c>
      <c r="T43" s="292">
        <f>+URI!AC$25</f>
        <v>48324116</v>
      </c>
      <c r="U43" s="292">
        <f>+URI!AD$25</f>
        <v>0.894126889704447</v>
      </c>
      <c r="W43" s="301"/>
      <c r="X43" s="292">
        <f>+URI!C$25</f>
        <v>12014932</v>
      </c>
      <c r="Y43" s="292">
        <f>+URI!D$25</f>
        <v>4100000</v>
      </c>
      <c r="Z43" s="292">
        <f>+URI!E$25</f>
        <v>0</v>
      </c>
      <c r="AA43" s="292">
        <f>+URI!F$25</f>
        <v>0</v>
      </c>
      <c r="AB43" s="292">
        <f>+URI!G$25</f>
        <v>0</v>
      </c>
      <c r="AC43" s="292">
        <f>+URI!H$25</f>
        <v>0</v>
      </c>
      <c r="AD43" s="292">
        <f>+URI!I$25</f>
        <v>0</v>
      </c>
      <c r="AE43" s="292">
        <f>+URI!J$25</f>
        <v>0</v>
      </c>
      <c r="AF43" s="292">
        <f>+URI!K$25</f>
        <v>0</v>
      </c>
      <c r="AG43" s="292">
        <f>+URI!L$25</f>
        <v>0</v>
      </c>
      <c r="AH43" s="292">
        <f>+URI!M$25</f>
        <v>0</v>
      </c>
      <c r="AI43" s="292">
        <f>+URI!N$25</f>
        <v>0</v>
      </c>
      <c r="AJ43" s="292">
        <f>+URI!O$25</f>
        <v>16114932</v>
      </c>
      <c r="AK43" s="292">
        <f>+URI!P$25</f>
        <v>0.7971795110892022</v>
      </c>
    </row>
    <row r="44" spans="1:23" ht="15">
      <c r="A44" s="371"/>
      <c r="B44" s="366"/>
      <c r="C44" s="366"/>
      <c r="D44" s="291" t="s">
        <v>453</v>
      </c>
      <c r="E44" s="303">
        <v>2</v>
      </c>
      <c r="F44" s="304" t="str">
        <f>+URI!$W$17</f>
        <v>2 (1 ADICIONAL)</v>
      </c>
      <c r="G44" s="304" t="e">
        <f t="shared" si="0"/>
        <v>#VALUE!</v>
      </c>
      <c r="H44" s="293">
        <f>+URI!D$34</f>
        <v>1</v>
      </c>
      <c r="I44" s="293">
        <f>+URI!E$34</f>
        <v>1</v>
      </c>
      <c r="J44" s="293">
        <f>+URI!F$34</f>
        <v>1</v>
      </c>
      <c r="K44" s="293">
        <f>+URI!G$34</f>
        <v>1</v>
      </c>
      <c r="L44" s="293">
        <f>+URI!H$34</f>
        <v>1</v>
      </c>
      <c r="M44" s="293">
        <f>+URI!I$34</f>
        <v>1</v>
      </c>
      <c r="N44" s="293">
        <f>+URI!J$34</f>
        <v>1</v>
      </c>
      <c r="O44" s="293">
        <f>+URI!K$34</f>
        <v>2</v>
      </c>
      <c r="P44" s="293">
        <f>+URI!L$34</f>
        <v>2</v>
      </c>
      <c r="Q44" s="293">
        <f>+URI!M$34</f>
        <v>2</v>
      </c>
      <c r="R44" s="293">
        <f>+URI!N$34</f>
        <v>2</v>
      </c>
      <c r="S44" s="293">
        <f>+URI!O$34</f>
        <v>2</v>
      </c>
      <c r="T44" s="293">
        <f>+URI!P$34</f>
        <v>2</v>
      </c>
      <c r="U44" s="293" t="str">
        <f>+URI!Q$34</f>
        <v>Se destaca la realización de una mesa técnica con la fiscalía de actos urgentes de la URI Puente Aranda para establecer los criterios de los casos para aplicar prueba anticipada, dando continuidad al impulso de un pilotaje que permita emplear esta herramienta en el abordaje integral y oportuno para el acceso a la justicia de las mujeres víctimas de violencias. Adicionalmente, en un ejercicio interno del equipo de la estrategia, se revisó la ruta interna de la URI Puente Aranda, a la que acceden las mujeres víctimas de violencias que se acercan a denunciar a este espacio de atención, se analizó el flujograma de la atención, los tiempos de respuesta de cada institución y un estimado de cuánto se tarda cada mujer en el trámite, con lo que se tiene un panorama más claro de los aspectos que pueden fortalecerse en la articulación intersectorial para la mejora de la respuesta a las ciudadanas. 
Se está implementando en la mayoría de las atenciones (90%) la atención en dupla con las profesionales jurídicas y psicólogas.</v>
      </c>
      <c r="W44" s="297"/>
    </row>
    <row r="45" spans="1:23" ht="15">
      <c r="A45" s="372"/>
      <c r="B45" s="366"/>
      <c r="C45" s="366"/>
      <c r="D45" s="291" t="s">
        <v>454</v>
      </c>
      <c r="E45" s="293"/>
      <c r="F45" s="293"/>
      <c r="G45" s="293">
        <f t="shared" si="0"/>
        <v>0</v>
      </c>
      <c r="H45" s="293">
        <f>+URI!D$35</f>
        <v>1</v>
      </c>
      <c r="I45" s="293">
        <f>+URI!E$35</f>
        <v>1</v>
      </c>
      <c r="J45" s="293">
        <f>+URI!F$35</f>
        <v>0</v>
      </c>
      <c r="K45" s="293">
        <f>+URI!G$35</f>
        <v>0</v>
      </c>
      <c r="L45" s="293">
        <f>+URI!H$35</f>
        <v>0</v>
      </c>
      <c r="M45" s="293">
        <f>+URI!I$35</f>
        <v>0</v>
      </c>
      <c r="N45" s="293">
        <f>+URI!J$35</f>
        <v>0</v>
      </c>
      <c r="O45" s="293">
        <f>+URI!K$35</f>
        <v>0</v>
      </c>
      <c r="P45" s="293">
        <f>+URI!L$35</f>
        <v>0</v>
      </c>
      <c r="Q45" s="293">
        <f>+URI!M$35</f>
        <v>0</v>
      </c>
      <c r="R45" s="293">
        <f>+URI!N$35</f>
        <v>0</v>
      </c>
      <c r="S45" s="293">
        <f>+URI!O$35</f>
        <v>0</v>
      </c>
      <c r="T45" s="293">
        <f>+URI!P$35</f>
        <v>1</v>
      </c>
      <c r="U45" s="293">
        <f>+URI!Q$35</f>
        <v>0</v>
      </c>
      <c r="W45" s="297"/>
    </row>
    <row r="46" spans="1:37" ht="15">
      <c r="A46" s="373">
        <f>+A40+1</f>
        <v>7</v>
      </c>
      <c r="B46" s="368" t="s">
        <v>450</v>
      </c>
      <c r="C46" s="368">
        <v>0</v>
      </c>
      <c r="D46" s="294" t="s">
        <v>452</v>
      </c>
      <c r="E46" s="295">
        <v>0</v>
      </c>
      <c r="F46" s="295">
        <f>+T46</f>
        <v>0</v>
      </c>
      <c r="G46" s="295">
        <f t="shared" si="0"/>
        <v>0</v>
      </c>
      <c r="H46" s="295">
        <v>0</v>
      </c>
      <c r="I46" s="295">
        <v>0</v>
      </c>
      <c r="J46" s="295">
        <v>0</v>
      </c>
      <c r="K46" s="295">
        <v>0</v>
      </c>
      <c r="L46" s="295">
        <v>0</v>
      </c>
      <c r="M46" s="295">
        <v>0</v>
      </c>
      <c r="N46" s="295">
        <v>0</v>
      </c>
      <c r="O46" s="295">
        <v>0</v>
      </c>
      <c r="P46" s="295">
        <v>0</v>
      </c>
      <c r="Q46" s="295">
        <v>0</v>
      </c>
      <c r="R46" s="295">
        <v>0</v>
      </c>
      <c r="S46" s="295">
        <v>0</v>
      </c>
      <c r="T46" s="295">
        <v>0</v>
      </c>
      <c r="U46" s="295">
        <v>0</v>
      </c>
      <c r="W46" s="302"/>
      <c r="X46" s="295">
        <v>0</v>
      </c>
      <c r="Y46" s="295">
        <v>0</v>
      </c>
      <c r="Z46" s="295">
        <v>0</v>
      </c>
      <c r="AA46" s="295">
        <v>0</v>
      </c>
      <c r="AB46" s="295">
        <v>0</v>
      </c>
      <c r="AC46" s="295">
        <v>0</v>
      </c>
      <c r="AD46" s="295">
        <v>0</v>
      </c>
      <c r="AE46" s="295">
        <v>0</v>
      </c>
      <c r="AF46" s="295">
        <v>0</v>
      </c>
      <c r="AG46" s="295">
        <v>0</v>
      </c>
      <c r="AH46" s="295">
        <v>0</v>
      </c>
      <c r="AI46" s="295">
        <v>0</v>
      </c>
      <c r="AJ46" s="295">
        <v>0</v>
      </c>
      <c r="AK46" s="295">
        <v>0</v>
      </c>
    </row>
    <row r="47" spans="1:37" ht="15">
      <c r="A47" s="374"/>
      <c r="B47" s="368"/>
      <c r="C47" s="368"/>
      <c r="D47" s="294" t="s">
        <v>400</v>
      </c>
      <c r="E47" s="295"/>
      <c r="F47" s="295"/>
      <c r="G47" s="295">
        <f t="shared" si="0"/>
        <v>0</v>
      </c>
      <c r="H47" s="295">
        <v>0</v>
      </c>
      <c r="I47" s="295">
        <v>0</v>
      </c>
      <c r="J47" s="295">
        <v>0</v>
      </c>
      <c r="K47" s="295">
        <v>0</v>
      </c>
      <c r="L47" s="295">
        <v>0</v>
      </c>
      <c r="M47" s="295">
        <v>0</v>
      </c>
      <c r="N47" s="295">
        <v>0</v>
      </c>
      <c r="O47" s="295">
        <v>0</v>
      </c>
      <c r="P47" s="295">
        <v>0</v>
      </c>
      <c r="Q47" s="295">
        <v>0</v>
      </c>
      <c r="R47" s="295">
        <v>0</v>
      </c>
      <c r="S47" s="295">
        <v>0</v>
      </c>
      <c r="T47" s="295">
        <v>0</v>
      </c>
      <c r="U47" s="295">
        <v>0</v>
      </c>
      <c r="W47" s="302"/>
      <c r="X47" s="295">
        <v>0</v>
      </c>
      <c r="Y47" s="295">
        <v>0</v>
      </c>
      <c r="Z47" s="295">
        <v>0</v>
      </c>
      <c r="AA47" s="295">
        <v>0</v>
      </c>
      <c r="AB47" s="295">
        <v>0</v>
      </c>
      <c r="AC47" s="295">
        <v>0</v>
      </c>
      <c r="AD47" s="295">
        <v>0</v>
      </c>
      <c r="AE47" s="295">
        <v>0</v>
      </c>
      <c r="AF47" s="295">
        <v>0</v>
      </c>
      <c r="AG47" s="295">
        <v>0</v>
      </c>
      <c r="AH47" s="295">
        <v>0</v>
      </c>
      <c r="AI47" s="295">
        <v>0</v>
      </c>
      <c r="AJ47" s="295">
        <v>0</v>
      </c>
      <c r="AK47" s="295">
        <v>0</v>
      </c>
    </row>
    <row r="48" spans="1:37" ht="15">
      <c r="A48" s="374"/>
      <c r="B48" s="368"/>
      <c r="C48" s="368"/>
      <c r="D48" s="294" t="s">
        <v>401</v>
      </c>
      <c r="E48" s="295">
        <v>0</v>
      </c>
      <c r="F48" s="295">
        <f>+T48</f>
        <v>0</v>
      </c>
      <c r="G48" s="295">
        <f t="shared" si="0"/>
        <v>0</v>
      </c>
      <c r="H48" s="295">
        <v>0</v>
      </c>
      <c r="I48" s="295">
        <v>0</v>
      </c>
      <c r="J48" s="295">
        <v>0</v>
      </c>
      <c r="K48" s="295">
        <v>0</v>
      </c>
      <c r="L48" s="295">
        <v>0</v>
      </c>
      <c r="M48" s="295">
        <v>0</v>
      </c>
      <c r="N48" s="295">
        <v>0</v>
      </c>
      <c r="O48" s="295">
        <v>0</v>
      </c>
      <c r="P48" s="295">
        <v>0</v>
      </c>
      <c r="Q48" s="295">
        <v>0</v>
      </c>
      <c r="R48" s="295">
        <v>0</v>
      </c>
      <c r="S48" s="295">
        <v>0</v>
      </c>
      <c r="T48" s="295">
        <v>0</v>
      </c>
      <c r="U48" s="295">
        <v>0</v>
      </c>
      <c r="W48" s="302"/>
      <c r="X48" s="295">
        <v>0</v>
      </c>
      <c r="Y48" s="295">
        <v>0</v>
      </c>
      <c r="Z48" s="295">
        <v>0</v>
      </c>
      <c r="AA48" s="295">
        <v>0</v>
      </c>
      <c r="AB48" s="295">
        <v>0</v>
      </c>
      <c r="AC48" s="295">
        <v>0</v>
      </c>
      <c r="AD48" s="295">
        <v>0</v>
      </c>
      <c r="AE48" s="295">
        <v>0</v>
      </c>
      <c r="AF48" s="295">
        <v>0</v>
      </c>
      <c r="AG48" s="295">
        <v>0</v>
      </c>
      <c r="AH48" s="295">
        <v>0</v>
      </c>
      <c r="AI48" s="295">
        <v>0</v>
      </c>
      <c r="AJ48" s="295">
        <v>0</v>
      </c>
      <c r="AK48" s="295">
        <v>0</v>
      </c>
    </row>
    <row r="49" spans="1:37" ht="15">
      <c r="A49" s="374"/>
      <c r="B49" s="368"/>
      <c r="C49" s="368"/>
      <c r="D49" s="294" t="s">
        <v>402</v>
      </c>
      <c r="E49" s="295"/>
      <c r="F49" s="295"/>
      <c r="G49" s="295">
        <f t="shared" si="0"/>
        <v>0</v>
      </c>
      <c r="H49" s="295">
        <v>0</v>
      </c>
      <c r="I49" s="295">
        <v>0</v>
      </c>
      <c r="J49" s="295">
        <v>0</v>
      </c>
      <c r="K49" s="295">
        <v>0</v>
      </c>
      <c r="L49" s="295">
        <v>0</v>
      </c>
      <c r="M49" s="295">
        <v>0</v>
      </c>
      <c r="N49" s="295">
        <v>0</v>
      </c>
      <c r="O49" s="295">
        <v>0</v>
      </c>
      <c r="P49" s="295">
        <v>0</v>
      </c>
      <c r="Q49" s="295">
        <v>0</v>
      </c>
      <c r="R49" s="295">
        <v>0</v>
      </c>
      <c r="S49" s="295">
        <v>0</v>
      </c>
      <c r="T49" s="295">
        <v>0</v>
      </c>
      <c r="U49" s="295">
        <v>0</v>
      </c>
      <c r="W49" s="302"/>
      <c r="X49" s="295">
        <v>0</v>
      </c>
      <c r="Y49" s="295">
        <v>0</v>
      </c>
      <c r="Z49" s="295">
        <v>0</v>
      </c>
      <c r="AA49" s="295">
        <v>0</v>
      </c>
      <c r="AB49" s="295">
        <v>0</v>
      </c>
      <c r="AC49" s="295">
        <v>0</v>
      </c>
      <c r="AD49" s="295">
        <v>0</v>
      </c>
      <c r="AE49" s="295">
        <v>0</v>
      </c>
      <c r="AF49" s="295">
        <v>0</v>
      </c>
      <c r="AG49" s="295">
        <v>0</v>
      </c>
      <c r="AH49" s="295">
        <v>0</v>
      </c>
      <c r="AI49" s="295">
        <v>0</v>
      </c>
      <c r="AJ49" s="295">
        <v>0</v>
      </c>
      <c r="AK49" s="295">
        <v>0</v>
      </c>
    </row>
    <row r="50" spans="1:23" ht="15">
      <c r="A50" s="374"/>
      <c r="B50" s="368"/>
      <c r="C50" s="368"/>
      <c r="D50" s="294" t="s">
        <v>453</v>
      </c>
      <c r="E50" s="296">
        <v>0</v>
      </c>
      <c r="F50" s="296">
        <v>0</v>
      </c>
      <c r="G50" s="296">
        <f t="shared" si="0"/>
        <v>0</v>
      </c>
      <c r="H50" s="296">
        <v>0</v>
      </c>
      <c r="I50" s="296">
        <v>0</v>
      </c>
      <c r="J50" s="296">
        <v>0</v>
      </c>
      <c r="K50" s="296">
        <v>0</v>
      </c>
      <c r="L50" s="296">
        <v>0</v>
      </c>
      <c r="M50" s="296">
        <v>0</v>
      </c>
      <c r="N50" s="296">
        <v>0</v>
      </c>
      <c r="O50" s="296">
        <v>0</v>
      </c>
      <c r="P50" s="296">
        <v>0</v>
      </c>
      <c r="Q50" s="296">
        <v>0</v>
      </c>
      <c r="R50" s="296">
        <v>0</v>
      </c>
      <c r="S50" s="296">
        <v>0</v>
      </c>
      <c r="T50" s="296">
        <v>0</v>
      </c>
      <c r="U50" s="296">
        <v>0</v>
      </c>
      <c r="W50" s="298"/>
    </row>
    <row r="51" spans="1:23" ht="15">
      <c r="A51" s="375"/>
      <c r="B51" s="368"/>
      <c r="C51" s="368"/>
      <c r="D51" s="294" t="s">
        <v>454</v>
      </c>
      <c r="E51" s="296"/>
      <c r="F51" s="296"/>
      <c r="G51" s="296">
        <f t="shared" si="0"/>
        <v>0</v>
      </c>
      <c r="H51" s="296">
        <v>0</v>
      </c>
      <c r="I51" s="296">
        <v>0</v>
      </c>
      <c r="J51" s="296">
        <v>0</v>
      </c>
      <c r="K51" s="296">
        <v>0</v>
      </c>
      <c r="L51" s="296">
        <v>0</v>
      </c>
      <c r="M51" s="296">
        <v>0</v>
      </c>
      <c r="N51" s="296">
        <v>0</v>
      </c>
      <c r="O51" s="296">
        <v>0</v>
      </c>
      <c r="P51" s="296">
        <v>0</v>
      </c>
      <c r="Q51" s="296">
        <v>0</v>
      </c>
      <c r="R51" s="296">
        <v>0</v>
      </c>
      <c r="S51" s="296">
        <v>0</v>
      </c>
      <c r="T51" s="296">
        <v>0</v>
      </c>
      <c r="U51" s="296">
        <v>0</v>
      </c>
      <c r="W51" s="298"/>
    </row>
    <row r="52" spans="1:37" ht="15">
      <c r="A52" s="370">
        <f>+A46+1</f>
        <v>8</v>
      </c>
      <c r="B52" s="366" t="s">
        <v>451</v>
      </c>
      <c r="C52" s="365">
        <f>+Iniciativas!B34</f>
        <v>0.05</v>
      </c>
      <c r="D52" s="291" t="s">
        <v>452</v>
      </c>
      <c r="E52" s="292">
        <v>93759500</v>
      </c>
      <c r="F52" s="292">
        <f>+T52</f>
        <v>93759500</v>
      </c>
      <c r="G52" s="292">
        <f t="shared" si="0"/>
        <v>0</v>
      </c>
      <c r="H52" s="292">
        <f>+Iniciativas!Q$22</f>
        <v>93759500</v>
      </c>
      <c r="I52" s="292">
        <f>+Iniciativas!R$22</f>
        <v>0</v>
      </c>
      <c r="J52" s="292">
        <f>+Iniciativas!S$22</f>
        <v>0</v>
      </c>
      <c r="K52" s="292">
        <f>+Iniciativas!T$22</f>
        <v>0</v>
      </c>
      <c r="L52" s="292">
        <f>+Iniciativas!U$22</f>
        <v>0</v>
      </c>
      <c r="M52" s="292">
        <f>+Iniciativas!V$22</f>
        <v>0</v>
      </c>
      <c r="N52" s="292">
        <f>+Iniciativas!W$22</f>
        <v>0</v>
      </c>
      <c r="O52" s="292">
        <f>+Iniciativas!X$22</f>
        <v>0</v>
      </c>
      <c r="P52" s="292">
        <f>+Iniciativas!Y$22</f>
        <v>0</v>
      </c>
      <c r="Q52" s="292">
        <f>+Iniciativas!Z$22</f>
        <v>0</v>
      </c>
      <c r="R52" s="292">
        <f>+Iniciativas!AA$22</f>
        <v>0</v>
      </c>
      <c r="S52" s="292">
        <f>+Iniciativas!AB$22</f>
        <v>0</v>
      </c>
      <c r="T52" s="292">
        <f>+Iniciativas!AC$22</f>
        <v>93759500</v>
      </c>
      <c r="U52" s="292">
        <f>+Iniciativas!AD$22</f>
        <v>0</v>
      </c>
      <c r="W52" s="301"/>
      <c r="X52" s="292">
        <f>+Iniciativas!C$22</f>
        <v>0</v>
      </c>
      <c r="Y52" s="292">
        <f>+Iniciativas!D$22</f>
        <v>0</v>
      </c>
      <c r="Z52" s="292">
        <f>+Iniciativas!E$22</f>
        <v>0</v>
      </c>
      <c r="AA52" s="292">
        <f>+Iniciativas!F$22</f>
        <v>0</v>
      </c>
      <c r="AB52" s="292">
        <f>+Iniciativas!G$22</f>
        <v>0</v>
      </c>
      <c r="AC52" s="292">
        <f>+Iniciativas!H$22</f>
        <v>0</v>
      </c>
      <c r="AD52" s="292">
        <f>+Iniciativas!I$22</f>
        <v>0</v>
      </c>
      <c r="AE52" s="292">
        <f>+Iniciativas!J$22</f>
        <v>0</v>
      </c>
      <c r="AF52" s="292">
        <f>+Iniciativas!K$22</f>
        <v>0</v>
      </c>
      <c r="AG52" s="292">
        <f>+Iniciativas!L$22</f>
        <v>0</v>
      </c>
      <c r="AH52" s="292">
        <f>+Iniciativas!M$22</f>
        <v>0</v>
      </c>
      <c r="AI52" s="292">
        <f>+Iniciativas!N$22</f>
        <v>0</v>
      </c>
      <c r="AJ52" s="292">
        <f>+Iniciativas!O$22</f>
        <v>0</v>
      </c>
      <c r="AK52" s="292">
        <f>+Iniciativas!P$22</f>
        <v>0</v>
      </c>
    </row>
    <row r="53" spans="1:37" ht="15">
      <c r="A53" s="371"/>
      <c r="B53" s="366"/>
      <c r="C53" s="366"/>
      <c r="D53" s="291" t="s">
        <v>400</v>
      </c>
      <c r="E53" s="292"/>
      <c r="F53" s="292"/>
      <c r="G53" s="292">
        <f t="shared" si="0"/>
        <v>0</v>
      </c>
      <c r="H53" s="292">
        <f>+Iniciativas!Q$23</f>
        <v>93759500</v>
      </c>
      <c r="I53" s="292">
        <f>+Iniciativas!R$23</f>
        <v>0</v>
      </c>
      <c r="J53" s="292">
        <f>+Iniciativas!S$23</f>
        <v>0</v>
      </c>
      <c r="K53" s="292">
        <f>+Iniciativas!T$23</f>
        <v>0</v>
      </c>
      <c r="L53" s="292">
        <f>+Iniciativas!U$23</f>
        <v>0</v>
      </c>
      <c r="M53" s="292">
        <f>+Iniciativas!V$23</f>
        <v>0</v>
      </c>
      <c r="N53" s="292">
        <f>+Iniciativas!W$23</f>
        <v>0</v>
      </c>
      <c r="O53" s="292">
        <f>+Iniciativas!X$23</f>
        <v>0</v>
      </c>
      <c r="P53" s="292">
        <f>+Iniciativas!Y$23</f>
        <v>0</v>
      </c>
      <c r="Q53" s="292">
        <f>+Iniciativas!Z$23</f>
        <v>0</v>
      </c>
      <c r="R53" s="292">
        <f>+Iniciativas!AA$23</f>
        <v>0</v>
      </c>
      <c r="S53" s="292">
        <f>+Iniciativas!AB$23</f>
        <v>0</v>
      </c>
      <c r="T53" s="292">
        <f>+Iniciativas!AC$23</f>
        <v>93759500</v>
      </c>
      <c r="U53" s="292">
        <f>+Iniciativas!AD$23</f>
        <v>1</v>
      </c>
      <c r="W53" s="301"/>
      <c r="X53" s="292">
        <f>+Iniciativas!C$23</f>
        <v>0</v>
      </c>
      <c r="Y53" s="292">
        <f>+Iniciativas!D$23</f>
        <v>0</v>
      </c>
      <c r="Z53" s="292">
        <f>+Iniciativas!E$23</f>
        <v>0</v>
      </c>
      <c r="AA53" s="292">
        <f>+Iniciativas!F$23</f>
        <v>0</v>
      </c>
      <c r="AB53" s="292">
        <f>+Iniciativas!G$23</f>
        <v>0</v>
      </c>
      <c r="AC53" s="292">
        <f>+Iniciativas!H$23</f>
        <v>0</v>
      </c>
      <c r="AD53" s="292">
        <f>+Iniciativas!I$23</f>
        <v>0</v>
      </c>
      <c r="AE53" s="292">
        <f>+Iniciativas!J$23</f>
        <v>0</v>
      </c>
      <c r="AF53" s="292">
        <f>+Iniciativas!K$23</f>
        <v>0</v>
      </c>
      <c r="AG53" s="292">
        <f>+Iniciativas!L$23</f>
        <v>0</v>
      </c>
      <c r="AH53" s="292">
        <f>+Iniciativas!M$23</f>
        <v>0</v>
      </c>
      <c r="AI53" s="292">
        <f>+Iniciativas!N$23</f>
        <v>0</v>
      </c>
      <c r="AJ53" s="292">
        <f>+Iniciativas!O$23</f>
        <v>0</v>
      </c>
      <c r="AK53" s="292">
        <f>+Iniciativas!P$23</f>
        <v>0</v>
      </c>
    </row>
    <row r="54" spans="1:37" ht="15">
      <c r="A54" s="371"/>
      <c r="B54" s="366"/>
      <c r="C54" s="366"/>
      <c r="D54" s="291" t="s">
        <v>401</v>
      </c>
      <c r="E54" s="292">
        <v>93759500</v>
      </c>
      <c r="F54" s="292">
        <f>+T54</f>
        <v>93759500</v>
      </c>
      <c r="G54" s="292">
        <f t="shared" si="0"/>
        <v>0</v>
      </c>
      <c r="H54" s="292">
        <f>+Iniciativas!Q$24</f>
        <v>0</v>
      </c>
      <c r="I54" s="292">
        <f>+Iniciativas!R$24</f>
        <v>4076500</v>
      </c>
      <c r="J54" s="292">
        <f>+Iniciativas!S$24</f>
        <v>8153000</v>
      </c>
      <c r="K54" s="292">
        <f>+Iniciativas!T$24</f>
        <v>8153000</v>
      </c>
      <c r="L54" s="292">
        <f>+Iniciativas!U$24</f>
        <v>8153000</v>
      </c>
      <c r="M54" s="292">
        <f>+Iniciativas!V$24</f>
        <v>8153000</v>
      </c>
      <c r="N54" s="292">
        <f>+Iniciativas!W$24</f>
        <v>8153000</v>
      </c>
      <c r="O54" s="292">
        <f>+Iniciativas!X$24</f>
        <v>8153000</v>
      </c>
      <c r="P54" s="292">
        <f>+Iniciativas!Y$24</f>
        <v>8153000</v>
      </c>
      <c r="Q54" s="292">
        <f>+Iniciativas!Z$24</f>
        <v>8153000</v>
      </c>
      <c r="R54" s="292">
        <f>+Iniciativas!AA$24</f>
        <v>8153000</v>
      </c>
      <c r="S54" s="292">
        <f>+Iniciativas!AB$24</f>
        <v>16306000</v>
      </c>
      <c r="T54" s="292">
        <f>+Iniciativas!AC$24</f>
        <v>93759500</v>
      </c>
      <c r="U54" s="292">
        <f>+Iniciativas!AD$24</f>
        <v>0</v>
      </c>
      <c r="W54" s="301"/>
      <c r="X54" s="292">
        <f>+Iniciativas!C$24</f>
        <v>0</v>
      </c>
      <c r="Y54" s="292">
        <f>+Iniciativas!D$24</f>
        <v>0</v>
      </c>
      <c r="Z54" s="292">
        <f>+Iniciativas!E$24</f>
        <v>0</v>
      </c>
      <c r="AA54" s="292">
        <f>+Iniciativas!F$24</f>
        <v>0</v>
      </c>
      <c r="AB54" s="292">
        <f>+Iniciativas!G$24</f>
        <v>0</v>
      </c>
      <c r="AC54" s="292">
        <f>+Iniciativas!H$24</f>
        <v>0</v>
      </c>
      <c r="AD54" s="292">
        <f>+Iniciativas!I$24</f>
        <v>0</v>
      </c>
      <c r="AE54" s="292">
        <f>+Iniciativas!J$24</f>
        <v>0</v>
      </c>
      <c r="AF54" s="292">
        <f>+Iniciativas!K$24</f>
        <v>0</v>
      </c>
      <c r="AG54" s="292">
        <f>+Iniciativas!L$24</f>
        <v>0</v>
      </c>
      <c r="AH54" s="292">
        <f>+Iniciativas!M$24</f>
        <v>0</v>
      </c>
      <c r="AI54" s="292">
        <f>+Iniciativas!N$24</f>
        <v>0</v>
      </c>
      <c r="AJ54" s="292">
        <f>+Iniciativas!O$24</f>
        <v>0</v>
      </c>
      <c r="AK54" s="292">
        <f>+Iniciativas!P$24</f>
        <v>0</v>
      </c>
    </row>
    <row r="55" spans="1:37" ht="15">
      <c r="A55" s="371"/>
      <c r="B55" s="366"/>
      <c r="C55" s="366"/>
      <c r="D55" s="291" t="s">
        <v>402</v>
      </c>
      <c r="E55" s="292"/>
      <c r="F55" s="292"/>
      <c r="G55" s="292">
        <f t="shared" si="0"/>
        <v>0</v>
      </c>
      <c r="H55" s="292">
        <f>+Iniciativas!Q$25</f>
        <v>0</v>
      </c>
      <c r="I55" s="292">
        <f>+Iniciativas!R$25</f>
        <v>3532967</v>
      </c>
      <c r="J55" s="292">
        <f>+Iniciativas!S$25</f>
        <v>0</v>
      </c>
      <c r="K55" s="292">
        <f>+Iniciativas!T$25</f>
        <v>0</v>
      </c>
      <c r="L55" s="292">
        <f>+Iniciativas!U$25</f>
        <v>0</v>
      </c>
      <c r="M55" s="292">
        <f>+Iniciativas!V$25</f>
        <v>0</v>
      </c>
      <c r="N55" s="292">
        <f>+Iniciativas!W$25</f>
        <v>0</v>
      </c>
      <c r="O55" s="292">
        <f>+Iniciativas!X$25</f>
        <v>0</v>
      </c>
      <c r="P55" s="292">
        <f>+Iniciativas!Y$25</f>
        <v>0</v>
      </c>
      <c r="Q55" s="292">
        <f>+Iniciativas!Z$25</f>
        <v>0</v>
      </c>
      <c r="R55" s="292">
        <f>+Iniciativas!AA$25</f>
        <v>0</v>
      </c>
      <c r="S55" s="292">
        <f>+Iniciativas!AB$25</f>
        <v>0</v>
      </c>
      <c r="T55" s="292">
        <f>+Iniciativas!AC$25</f>
        <v>3532967</v>
      </c>
      <c r="U55" s="292">
        <f>+Iniciativas!AD$25</f>
        <v>0.8666667484361584</v>
      </c>
      <c r="W55" s="301"/>
      <c r="X55" s="292">
        <f>+Iniciativas!C$25</f>
        <v>0</v>
      </c>
      <c r="Y55" s="292">
        <f>+Iniciativas!D$25</f>
        <v>0</v>
      </c>
      <c r="Z55" s="292">
        <f>+Iniciativas!E$25</f>
        <v>0</v>
      </c>
      <c r="AA55" s="292">
        <f>+Iniciativas!F$25</f>
        <v>0</v>
      </c>
      <c r="AB55" s="292">
        <f>+Iniciativas!G$25</f>
        <v>0</v>
      </c>
      <c r="AC55" s="292">
        <f>+Iniciativas!H$25</f>
        <v>0</v>
      </c>
      <c r="AD55" s="292">
        <f>+Iniciativas!I$25</f>
        <v>0</v>
      </c>
      <c r="AE55" s="292">
        <f>+Iniciativas!J$25</f>
        <v>0</v>
      </c>
      <c r="AF55" s="292">
        <f>+Iniciativas!K$25</f>
        <v>0</v>
      </c>
      <c r="AG55" s="292">
        <f>+Iniciativas!L$25</f>
        <v>0</v>
      </c>
      <c r="AH55" s="292">
        <f>+Iniciativas!M$25</f>
        <v>0</v>
      </c>
      <c r="AI55" s="292">
        <f>+Iniciativas!N$25</f>
        <v>0</v>
      </c>
      <c r="AJ55" s="292">
        <f>+Iniciativas!O$25</f>
        <v>0</v>
      </c>
      <c r="AK55" s="292" t="str">
        <f>+Iniciativas!P$25</f>
        <v> </v>
      </c>
    </row>
    <row r="56" spans="1:23" ht="15">
      <c r="A56" s="371"/>
      <c r="B56" s="366"/>
      <c r="C56" s="366"/>
      <c r="D56" s="291" t="s">
        <v>453</v>
      </c>
      <c r="E56" s="303">
        <v>1</v>
      </c>
      <c r="F56" s="304">
        <f>+Iniciativas!$W$17</f>
        <v>1</v>
      </c>
      <c r="G56" s="304">
        <f t="shared" si="0"/>
        <v>0</v>
      </c>
      <c r="H56" s="293">
        <f>+Iniciativas!D$34</f>
        <v>0</v>
      </c>
      <c r="I56" s="293">
        <f>+Iniciativas!E$34</f>
        <v>0.09</v>
      </c>
      <c r="J56" s="293">
        <f>+Iniciativas!F$34</f>
        <v>0.09</v>
      </c>
      <c r="K56" s="293">
        <f>+Iniciativas!G$34</f>
        <v>0.09</v>
      </c>
      <c r="L56" s="293">
        <f>+Iniciativas!H$34</f>
        <v>0.09</v>
      </c>
      <c r="M56" s="293">
        <f>+Iniciativas!I$34</f>
        <v>0.09</v>
      </c>
      <c r="N56" s="293">
        <f>+Iniciativas!J$34</f>
        <v>0.09</v>
      </c>
      <c r="O56" s="293">
        <f>+Iniciativas!K$34</f>
        <v>0.09</v>
      </c>
      <c r="P56" s="293">
        <f>+Iniciativas!L$34</f>
        <v>0.09</v>
      </c>
      <c r="Q56" s="293">
        <f>+Iniciativas!M$34</f>
        <v>0.09</v>
      </c>
      <c r="R56" s="293">
        <f>+Iniciativas!N$34</f>
        <v>0.09</v>
      </c>
      <c r="S56" s="293">
        <f>+Iniciativas!O$34</f>
        <v>0.1</v>
      </c>
      <c r="T56" s="293">
        <f>+Iniciativas!P$34</f>
        <v>0.9999999999999998</v>
      </c>
      <c r="U56" s="293">
        <f>+Iniciativas!Q$34</f>
        <v>0</v>
      </c>
      <c r="W56" s="297"/>
    </row>
    <row r="57" spans="1:23" ht="15">
      <c r="A57" s="372"/>
      <c r="B57" s="366"/>
      <c r="C57" s="366"/>
      <c r="D57" s="291" t="s">
        <v>454</v>
      </c>
      <c r="E57" s="293"/>
      <c r="F57" s="293"/>
      <c r="G57" s="293">
        <f t="shared" si="0"/>
        <v>0</v>
      </c>
      <c r="H57" s="293">
        <f>+Iniciativas!D$35</f>
        <v>0</v>
      </c>
      <c r="I57" s="293">
        <f>+Iniciativas!E$35</f>
        <v>0.09</v>
      </c>
      <c r="J57" s="293">
        <f>+Iniciativas!F$35</f>
        <v>0</v>
      </c>
      <c r="K57" s="293">
        <f>+Iniciativas!G$35</f>
        <v>0</v>
      </c>
      <c r="L57" s="293">
        <f>+Iniciativas!H$35</f>
        <v>0</v>
      </c>
      <c r="M57" s="293">
        <f>+Iniciativas!I$35</f>
        <v>0</v>
      </c>
      <c r="N57" s="293">
        <f>+Iniciativas!J$35</f>
        <v>0</v>
      </c>
      <c r="O57" s="293">
        <f>+Iniciativas!K$35</f>
        <v>0</v>
      </c>
      <c r="P57" s="293">
        <f>+Iniciativas!L$35</f>
        <v>0</v>
      </c>
      <c r="Q57" s="293">
        <f>+Iniciativas!M$35</f>
        <v>0</v>
      </c>
      <c r="R57" s="293">
        <f>+Iniciativas!N$35</f>
        <v>0</v>
      </c>
      <c r="S57" s="293">
        <f>+Iniciativas!O$35</f>
        <v>0</v>
      </c>
      <c r="T57" s="293">
        <f>+Iniciativas!P$35</f>
        <v>0.09</v>
      </c>
      <c r="U57" s="293">
        <f>+Iniciativas!Q$35</f>
        <v>0</v>
      </c>
      <c r="W57" s="297"/>
    </row>
    <row r="59" spans="5:37" ht="15">
      <c r="E59" s="292">
        <f>+E3-E10-E16-E22-E28-E34-E40-E46-E52</f>
        <v>0</v>
      </c>
      <c r="F59" s="292"/>
      <c r="G59" s="292"/>
      <c r="H59" s="292">
        <f>+H3-H10-H16-H22-H28-H34-H40-H46-H52</f>
        <v>0</v>
      </c>
      <c r="I59" s="292">
        <f aca="true" t="shared" si="1" ref="I59:AK62">+I3-I10-I16-I22-I28-I34-I40-I46-I52</f>
        <v>0</v>
      </c>
      <c r="J59" s="292">
        <f t="shared" si="1"/>
        <v>0</v>
      </c>
      <c r="K59" s="292">
        <f t="shared" si="1"/>
        <v>0</v>
      </c>
      <c r="L59" s="292">
        <f t="shared" si="1"/>
        <v>0</v>
      </c>
      <c r="M59" s="292">
        <f t="shared" si="1"/>
        <v>0</v>
      </c>
      <c r="N59" s="292">
        <f t="shared" si="1"/>
        <v>0</v>
      </c>
      <c r="O59" s="292">
        <f t="shared" si="1"/>
        <v>0</v>
      </c>
      <c r="P59" s="292">
        <f t="shared" si="1"/>
        <v>0</v>
      </c>
      <c r="Q59" s="292">
        <f t="shared" si="1"/>
        <v>0</v>
      </c>
      <c r="R59" s="292">
        <f t="shared" si="1"/>
        <v>0</v>
      </c>
      <c r="S59" s="292">
        <f t="shared" si="1"/>
        <v>0</v>
      </c>
      <c r="T59" s="292">
        <f t="shared" si="1"/>
        <v>0</v>
      </c>
      <c r="U59" s="292">
        <f t="shared" si="1"/>
        <v>0</v>
      </c>
      <c r="W59" s="292"/>
      <c r="X59" s="292">
        <f t="shared" si="1"/>
        <v>0</v>
      </c>
      <c r="Y59" s="292">
        <f t="shared" si="1"/>
        <v>0</v>
      </c>
      <c r="Z59" s="292">
        <f t="shared" si="1"/>
        <v>0</v>
      </c>
      <c r="AA59" s="292">
        <f t="shared" si="1"/>
        <v>0</v>
      </c>
      <c r="AB59" s="292">
        <f t="shared" si="1"/>
        <v>0</v>
      </c>
      <c r="AC59" s="292">
        <f t="shared" si="1"/>
        <v>0</v>
      </c>
      <c r="AD59" s="292">
        <f t="shared" si="1"/>
        <v>0</v>
      </c>
      <c r="AE59" s="292">
        <f t="shared" si="1"/>
        <v>0</v>
      </c>
      <c r="AF59" s="292">
        <f t="shared" si="1"/>
        <v>0</v>
      </c>
      <c r="AG59" s="292">
        <f t="shared" si="1"/>
        <v>0</v>
      </c>
      <c r="AH59" s="292">
        <f t="shared" si="1"/>
        <v>0</v>
      </c>
      <c r="AI59" s="292">
        <f t="shared" si="1"/>
        <v>0</v>
      </c>
      <c r="AJ59" s="292">
        <f t="shared" si="1"/>
        <v>0</v>
      </c>
      <c r="AK59" s="292">
        <f t="shared" si="1"/>
        <v>0</v>
      </c>
    </row>
    <row r="60" spans="5:37" ht="15">
      <c r="E60" s="292">
        <f>+E4-E11-E17-E23-E29-E35-E41-E47-E53</f>
        <v>0</v>
      </c>
      <c r="F60" s="292"/>
      <c r="G60" s="292"/>
      <c r="H60" s="292">
        <f>+H4-H11-H17-H23-H29-H35-H41-H47-H53</f>
        <v>0</v>
      </c>
      <c r="I60" s="292">
        <f aca="true" t="shared" si="2" ref="I60:U60">+I4-I11-I17-I23-I29-I35-I41-I47-I53</f>
        <v>0</v>
      </c>
      <c r="J60" s="292">
        <f t="shared" si="2"/>
        <v>0</v>
      </c>
      <c r="K60" s="292">
        <f t="shared" si="2"/>
        <v>0</v>
      </c>
      <c r="L60" s="292">
        <f t="shared" si="2"/>
        <v>0</v>
      </c>
      <c r="M60" s="292">
        <f t="shared" si="2"/>
        <v>0</v>
      </c>
      <c r="N60" s="292">
        <f t="shared" si="2"/>
        <v>0</v>
      </c>
      <c r="O60" s="292">
        <f t="shared" si="2"/>
        <v>0</v>
      </c>
      <c r="P60" s="292">
        <f t="shared" si="2"/>
        <v>0</v>
      </c>
      <c r="Q60" s="292">
        <f t="shared" si="2"/>
        <v>0</v>
      </c>
      <c r="R60" s="292">
        <f t="shared" si="2"/>
        <v>0</v>
      </c>
      <c r="S60" s="292">
        <f t="shared" si="2"/>
        <v>0</v>
      </c>
      <c r="T60" s="292">
        <f t="shared" si="2"/>
        <v>0</v>
      </c>
      <c r="U60" s="292" t="e">
        <f t="shared" si="2"/>
        <v>#VALUE!</v>
      </c>
      <c r="W60" s="292"/>
      <c r="X60" s="292">
        <f>+X4-X11-X17-X23-X29-X35-X41-X47-X53</f>
        <v>0</v>
      </c>
      <c r="Y60" s="292">
        <f>+Y4-Y11-Y17-Y23-Y29-Y35-Y41-Y47-Y53</f>
        <v>0</v>
      </c>
      <c r="Z60" s="292">
        <f t="shared" si="1"/>
        <v>0</v>
      </c>
      <c r="AA60" s="292">
        <f t="shared" si="1"/>
        <v>0</v>
      </c>
      <c r="AB60" s="292">
        <f t="shared" si="1"/>
        <v>0</v>
      </c>
      <c r="AC60" s="292">
        <f t="shared" si="1"/>
        <v>0</v>
      </c>
      <c r="AD60" s="292">
        <f t="shared" si="1"/>
        <v>0</v>
      </c>
      <c r="AE60" s="292">
        <f t="shared" si="1"/>
        <v>0</v>
      </c>
      <c r="AF60" s="292">
        <f t="shared" si="1"/>
        <v>0</v>
      </c>
      <c r="AG60" s="292">
        <f t="shared" si="1"/>
        <v>0</v>
      </c>
      <c r="AH60" s="292">
        <f t="shared" si="1"/>
        <v>0</v>
      </c>
      <c r="AI60" s="292">
        <f t="shared" si="1"/>
        <v>0</v>
      </c>
      <c r="AJ60" s="292" t="e">
        <f t="shared" si="1"/>
        <v>#VALUE!</v>
      </c>
      <c r="AK60" s="292">
        <f t="shared" si="1"/>
        <v>0</v>
      </c>
    </row>
    <row r="61" spans="5:37" ht="15">
      <c r="E61" s="292">
        <f>+E5-E12-E18-E24-E30-E36-E42-E48-E54</f>
        <v>0</v>
      </c>
      <c r="F61" s="292"/>
      <c r="G61" s="292"/>
      <c r="H61" s="292">
        <f>+H5-H12-H18-H24-H30-H36-H42-H48-H54</f>
        <v>0</v>
      </c>
      <c r="I61" s="292">
        <f t="shared" si="1"/>
        <v>0</v>
      </c>
      <c r="J61" s="292">
        <f t="shared" si="1"/>
        <v>0</v>
      </c>
      <c r="K61" s="292">
        <f t="shared" si="1"/>
        <v>0</v>
      </c>
      <c r="L61" s="292">
        <f t="shared" si="1"/>
        <v>0</v>
      </c>
      <c r="M61" s="292">
        <f t="shared" si="1"/>
        <v>0</v>
      </c>
      <c r="N61" s="292">
        <f t="shared" si="1"/>
        <v>0</v>
      </c>
      <c r="O61" s="292">
        <f t="shared" si="1"/>
        <v>0</v>
      </c>
      <c r="P61" s="292">
        <f t="shared" si="1"/>
        <v>0</v>
      </c>
      <c r="Q61" s="292">
        <f t="shared" si="1"/>
        <v>0</v>
      </c>
      <c r="R61" s="292">
        <f t="shared" si="1"/>
        <v>0</v>
      </c>
      <c r="S61" s="292">
        <f t="shared" si="1"/>
        <v>0</v>
      </c>
      <c r="T61" s="292">
        <f t="shared" si="1"/>
        <v>0</v>
      </c>
      <c r="U61" s="292">
        <f t="shared" si="1"/>
        <v>0</v>
      </c>
      <c r="W61" s="292"/>
      <c r="X61" s="292">
        <f t="shared" si="1"/>
        <v>0</v>
      </c>
      <c r="Y61" s="292">
        <f t="shared" si="1"/>
        <v>0</v>
      </c>
      <c r="Z61" s="292">
        <f t="shared" si="1"/>
        <v>0</v>
      </c>
      <c r="AA61" s="292">
        <f t="shared" si="1"/>
        <v>0</v>
      </c>
      <c r="AB61" s="292">
        <f t="shared" si="1"/>
        <v>0</v>
      </c>
      <c r="AC61" s="292">
        <f t="shared" si="1"/>
        <v>0</v>
      </c>
      <c r="AD61" s="292">
        <f t="shared" si="1"/>
        <v>0</v>
      </c>
      <c r="AE61" s="292">
        <f t="shared" si="1"/>
        <v>0</v>
      </c>
      <c r="AF61" s="292">
        <f t="shared" si="1"/>
        <v>0</v>
      </c>
      <c r="AG61" s="292">
        <f t="shared" si="1"/>
        <v>0</v>
      </c>
      <c r="AH61" s="292">
        <f t="shared" si="1"/>
        <v>0</v>
      </c>
      <c r="AI61" s="292">
        <f t="shared" si="1"/>
        <v>0</v>
      </c>
      <c r="AJ61" s="292">
        <f t="shared" si="1"/>
        <v>0</v>
      </c>
      <c r="AK61" s="292">
        <f t="shared" si="1"/>
        <v>0</v>
      </c>
    </row>
    <row r="62" spans="5:37" ht="15">
      <c r="E62" s="292">
        <f>+E6-E13-E19-E25-E31-E37-E43-E49-E55</f>
        <v>0</v>
      </c>
      <c r="F62" s="292"/>
      <c r="G62" s="292"/>
      <c r="H62" s="292">
        <f>+H6-H13-H19-H25-H31-H37-H43-H49-H55</f>
        <v>0</v>
      </c>
      <c r="I62" s="292">
        <f t="shared" si="1"/>
        <v>0</v>
      </c>
      <c r="J62" s="292">
        <f t="shared" si="1"/>
        <v>0</v>
      </c>
      <c r="K62" s="292">
        <f t="shared" si="1"/>
        <v>0</v>
      </c>
      <c r="L62" s="292">
        <f t="shared" si="1"/>
        <v>0</v>
      </c>
      <c r="M62" s="292">
        <f t="shared" si="1"/>
        <v>0</v>
      </c>
      <c r="N62" s="292">
        <f t="shared" si="1"/>
        <v>0</v>
      </c>
      <c r="O62" s="292">
        <f t="shared" si="1"/>
        <v>0</v>
      </c>
      <c r="P62" s="292">
        <f t="shared" si="1"/>
        <v>0</v>
      </c>
      <c r="Q62" s="292">
        <f t="shared" si="1"/>
        <v>0</v>
      </c>
      <c r="R62" s="292">
        <f t="shared" si="1"/>
        <v>0</v>
      </c>
      <c r="S62" s="292">
        <f t="shared" si="1"/>
        <v>0</v>
      </c>
      <c r="T62" s="292">
        <f t="shared" si="1"/>
        <v>0</v>
      </c>
      <c r="U62" s="292" t="e">
        <f t="shared" si="1"/>
        <v>#VALUE!</v>
      </c>
      <c r="W62" s="292"/>
      <c r="X62" s="292">
        <f t="shared" si="1"/>
        <v>0</v>
      </c>
      <c r="Y62" s="292">
        <f t="shared" si="1"/>
        <v>0</v>
      </c>
      <c r="Z62" s="292">
        <f t="shared" si="1"/>
        <v>0</v>
      </c>
      <c r="AA62" s="292">
        <f t="shared" si="1"/>
        <v>0</v>
      </c>
      <c r="AB62" s="292">
        <f t="shared" si="1"/>
        <v>0</v>
      </c>
      <c r="AC62" s="292">
        <f t="shared" si="1"/>
        <v>0</v>
      </c>
      <c r="AD62" s="292">
        <f t="shared" si="1"/>
        <v>0</v>
      </c>
      <c r="AE62" s="292">
        <f t="shared" si="1"/>
        <v>0</v>
      </c>
      <c r="AF62" s="292">
        <f t="shared" si="1"/>
        <v>0</v>
      </c>
      <c r="AG62" s="292">
        <f t="shared" si="1"/>
        <v>0</v>
      </c>
      <c r="AH62" s="292">
        <f t="shared" si="1"/>
        <v>0</v>
      </c>
      <c r="AI62" s="292">
        <f t="shared" si="1"/>
        <v>0</v>
      </c>
      <c r="AJ62" s="292">
        <f t="shared" si="1"/>
        <v>0</v>
      </c>
      <c r="AK62" s="292" t="e">
        <f t="shared" si="1"/>
        <v>#VALUE!</v>
      </c>
    </row>
    <row r="65" spans="2:18" ht="15">
      <c r="B65" s="362" t="s">
        <v>193</v>
      </c>
      <c r="C65" s="283"/>
      <c r="D65" s="362" t="s">
        <v>61</v>
      </c>
      <c r="E65" s="362" t="s">
        <v>11</v>
      </c>
      <c r="F65" s="362"/>
      <c r="G65" s="362"/>
      <c r="H65" s="362"/>
      <c r="I65" s="362"/>
      <c r="J65" s="362"/>
      <c r="K65" s="362"/>
      <c r="L65" s="362"/>
      <c r="M65" s="362"/>
      <c r="N65" s="362"/>
      <c r="O65" s="362"/>
      <c r="P65" s="362"/>
      <c r="Q65" s="362"/>
      <c r="R65" s="362"/>
    </row>
    <row r="66" spans="2:18" ht="28.5">
      <c r="B66" s="362"/>
      <c r="C66" s="283"/>
      <c r="D66" s="362"/>
      <c r="E66" s="283" t="s">
        <v>12</v>
      </c>
      <c r="F66" s="283" t="s">
        <v>36</v>
      </c>
      <c r="G66" s="283" t="s">
        <v>37</v>
      </c>
      <c r="H66" s="283" t="s">
        <v>38</v>
      </c>
      <c r="I66" s="283" t="s">
        <v>51</v>
      </c>
      <c r="J66" s="283" t="s">
        <v>52</v>
      </c>
      <c r="K66" s="283" t="s">
        <v>53</v>
      </c>
      <c r="L66" s="283" t="s">
        <v>54</v>
      </c>
      <c r="M66" s="283" t="s">
        <v>55</v>
      </c>
      <c r="N66" s="283" t="s">
        <v>56</v>
      </c>
      <c r="O66" s="283" t="s">
        <v>57</v>
      </c>
      <c r="P66" s="283" t="s">
        <v>58</v>
      </c>
      <c r="Q66" s="283" t="s">
        <v>59</v>
      </c>
      <c r="R66" s="283" t="s">
        <v>63</v>
      </c>
    </row>
    <row r="67" spans="2:18" ht="15">
      <c r="B67" s="363" t="str">
        <f>+'Orientaciones y Asesorias'!A38</f>
        <v>1. Brindar los servcios de orientacion y/o asesoria jurídica al 100% de las mujeres que demandan de estos servicios de la SDMujer en escenarios de fiscalia (Caivas, Capiv)</v>
      </c>
      <c r="C67" s="377">
        <f>+C10-D67-D69</f>
        <v>0</v>
      </c>
      <c r="D67" s="364">
        <f>+'Orientaciones y Asesorias'!B38</f>
        <v>0.175</v>
      </c>
      <c r="E67" s="106" t="s">
        <v>9</v>
      </c>
      <c r="F67" s="308">
        <f>+'Orientaciones y Asesorias'!D38</f>
        <v>0.08</v>
      </c>
      <c r="G67" s="308">
        <f>+'Orientaciones y Asesorias'!E38</f>
        <v>0.08</v>
      </c>
      <c r="H67" s="308">
        <f>+'Orientaciones y Asesorias'!F38</f>
        <v>0.08</v>
      </c>
      <c r="I67" s="308">
        <f>+'Orientaciones y Asesorias'!G38</f>
        <v>0.08</v>
      </c>
      <c r="J67" s="308">
        <f>+'Orientaciones y Asesorias'!H38</f>
        <v>0.08</v>
      </c>
      <c r="K67" s="308">
        <f>+'Orientaciones y Asesorias'!I38</f>
        <v>0.08</v>
      </c>
      <c r="L67" s="308">
        <f>+'Orientaciones y Asesorias'!J38</f>
        <v>0.08</v>
      </c>
      <c r="M67" s="308">
        <f>+'Orientaciones y Asesorias'!K38</f>
        <v>0.09</v>
      </c>
      <c r="N67" s="308">
        <f>+'Orientaciones y Asesorias'!L38</f>
        <v>0.09</v>
      </c>
      <c r="O67" s="308">
        <f>+'Orientaciones y Asesorias'!M38</f>
        <v>0.09</v>
      </c>
      <c r="P67" s="308">
        <f>+'Orientaciones y Asesorias'!N38</f>
        <v>0.09</v>
      </c>
      <c r="Q67" s="308">
        <f>+'Orientaciones y Asesorias'!O38</f>
        <v>0.08</v>
      </c>
      <c r="R67" s="308">
        <f aca="true" t="shared" si="3" ref="R67:R74">SUM(F67:Q67)</f>
        <v>0.9999999999999999</v>
      </c>
    </row>
    <row r="68" spans="2:18" ht="15">
      <c r="B68" s="363"/>
      <c r="C68" s="378"/>
      <c r="D68" s="364"/>
      <c r="E68" s="103" t="s">
        <v>10</v>
      </c>
      <c r="F68" s="307">
        <f>+'Orientaciones y Asesorias'!D39</f>
        <v>0.08</v>
      </c>
      <c r="G68" s="307">
        <f>+'Orientaciones y Asesorias'!E39</f>
        <v>0.08</v>
      </c>
      <c r="H68" s="307">
        <f>+'Orientaciones y Asesorias'!F39</f>
        <v>0</v>
      </c>
      <c r="I68" s="307">
        <f>+'Orientaciones y Asesorias'!G39</f>
        <v>0</v>
      </c>
      <c r="J68" s="307">
        <f>+'Orientaciones y Asesorias'!H39</f>
        <v>0</v>
      </c>
      <c r="K68" s="307">
        <f>+'Orientaciones y Asesorias'!I39</f>
        <v>0</v>
      </c>
      <c r="L68" s="307">
        <f>+'Orientaciones y Asesorias'!J39</f>
        <v>0</v>
      </c>
      <c r="M68" s="307">
        <f>+'Orientaciones y Asesorias'!K39</f>
        <v>0</v>
      </c>
      <c r="N68" s="307">
        <f>+'Orientaciones y Asesorias'!L39</f>
        <v>0</v>
      </c>
      <c r="O68" s="307">
        <f>+'Orientaciones y Asesorias'!M39</f>
        <v>0</v>
      </c>
      <c r="P68" s="307">
        <f>+'Orientaciones y Asesorias'!N39</f>
        <v>0</v>
      </c>
      <c r="Q68" s="307">
        <f>+'Orientaciones y Asesorias'!O39</f>
        <v>0</v>
      </c>
      <c r="R68" s="308">
        <f t="shared" si="3"/>
        <v>0.16</v>
      </c>
    </row>
    <row r="69" spans="2:18" ht="15" customHeight="1">
      <c r="B69" s="363" t="str">
        <f>+'Orientaciones y Asesorias'!A40</f>
        <v>2. Brindar los servcios de orientacion y/o asesoria jurídica al 100% de las mujeres que demandan de estos servicios de la SDMujer en Casas de justicia que no tiene implementada la ruta integral</v>
      </c>
      <c r="C69" s="378"/>
      <c r="D69" s="364">
        <f>+'Orientaciones y Asesorias'!B40</f>
        <v>0.175</v>
      </c>
      <c r="E69" s="106" t="s">
        <v>9</v>
      </c>
      <c r="F69" s="308">
        <f>+'Orientaciones y Asesorias'!D40</f>
        <v>0.08</v>
      </c>
      <c r="G69" s="308">
        <f>+'Orientaciones y Asesorias'!E40</f>
        <v>0.08</v>
      </c>
      <c r="H69" s="308">
        <f>+'Orientaciones y Asesorias'!F40</f>
        <v>0.08</v>
      </c>
      <c r="I69" s="308">
        <f>+'Orientaciones y Asesorias'!G40</f>
        <v>0.08</v>
      </c>
      <c r="J69" s="308">
        <f>+'Orientaciones y Asesorias'!H40</f>
        <v>0.08</v>
      </c>
      <c r="K69" s="308">
        <f>+'Orientaciones y Asesorias'!I40</f>
        <v>0.08</v>
      </c>
      <c r="L69" s="308">
        <f>+'Orientaciones y Asesorias'!J40</f>
        <v>0.08</v>
      </c>
      <c r="M69" s="308">
        <f>+'Orientaciones y Asesorias'!K40</f>
        <v>0.09</v>
      </c>
      <c r="N69" s="308">
        <f>+'Orientaciones y Asesorias'!L40</f>
        <v>0.09</v>
      </c>
      <c r="O69" s="308">
        <f>+'Orientaciones y Asesorias'!M40</f>
        <v>0.09</v>
      </c>
      <c r="P69" s="308">
        <f>+'Orientaciones y Asesorias'!N40</f>
        <v>0.09</v>
      </c>
      <c r="Q69" s="308">
        <f>+'Orientaciones y Asesorias'!O40</f>
        <v>0.08</v>
      </c>
      <c r="R69" s="308">
        <f t="shared" si="3"/>
        <v>0.9999999999999999</v>
      </c>
    </row>
    <row r="70" spans="2:18" ht="15">
      <c r="B70" s="363"/>
      <c r="C70" s="379"/>
      <c r="D70" s="364"/>
      <c r="E70" s="103" t="s">
        <v>10</v>
      </c>
      <c r="F70" s="307">
        <f>+'Orientaciones y Asesorias'!D41</f>
        <v>0.08</v>
      </c>
      <c r="G70" s="307">
        <f>+'Orientaciones y Asesorias'!E41</f>
        <v>0.08</v>
      </c>
      <c r="H70" s="307">
        <f>+'Orientaciones y Asesorias'!F41</f>
        <v>0</v>
      </c>
      <c r="I70" s="307">
        <f>+'Orientaciones y Asesorias'!G41</f>
        <v>0</v>
      </c>
      <c r="J70" s="307">
        <f>+'Orientaciones y Asesorias'!H41</f>
        <v>0</v>
      </c>
      <c r="K70" s="307">
        <f>+'Orientaciones y Asesorias'!I41</f>
        <v>0</v>
      </c>
      <c r="L70" s="307">
        <f>+'Orientaciones y Asesorias'!J41</f>
        <v>0</v>
      </c>
      <c r="M70" s="307">
        <f>+'Orientaciones y Asesorias'!K41</f>
        <v>0</v>
      </c>
      <c r="N70" s="307">
        <f>+'Orientaciones y Asesorias'!L41</f>
        <v>0</v>
      </c>
      <c r="O70" s="307">
        <f>+'Orientaciones y Asesorias'!M41</f>
        <v>0</v>
      </c>
      <c r="P70" s="307">
        <f>+'Orientaciones y Asesorias'!N41</f>
        <v>0</v>
      </c>
      <c r="Q70" s="307">
        <f>+'Orientaciones y Asesorias'!O41</f>
        <v>0</v>
      </c>
      <c r="R70" s="308">
        <f t="shared" si="3"/>
        <v>0.16</v>
      </c>
    </row>
    <row r="71" spans="2:18" ht="15">
      <c r="B71" s="363" t="str">
        <f>+'Representacion juridica'!A38</f>
        <v>3. Iniciar la representación judicial y/o administrativa de casos nuevos</v>
      </c>
      <c r="C71" s="377">
        <f>+C16-D71</f>
        <v>0</v>
      </c>
      <c r="D71" s="364">
        <f>+'Representacion juridica'!B38</f>
        <v>0.4</v>
      </c>
      <c r="E71" s="106" t="s">
        <v>9</v>
      </c>
      <c r="F71" s="308">
        <f>+'Representacion juridica'!D42</f>
        <v>0</v>
      </c>
      <c r="G71" s="308">
        <f>+'Representacion juridica'!E42</f>
        <v>0</v>
      </c>
      <c r="H71" s="308">
        <f>+'Representacion juridica'!F42</f>
        <v>0</v>
      </c>
      <c r="I71" s="308">
        <f>+'Representacion juridica'!G42</f>
        <v>0</v>
      </c>
      <c r="J71" s="308">
        <f>+'Representacion juridica'!H42</f>
        <v>0</v>
      </c>
      <c r="K71" s="308">
        <f>+'Representacion juridica'!I42</f>
        <v>0</v>
      </c>
      <c r="L71" s="308">
        <f>+'Representacion juridica'!J42</f>
        <v>0</v>
      </c>
      <c r="M71" s="308">
        <f>+'Representacion juridica'!K42</f>
        <v>0</v>
      </c>
      <c r="N71" s="308">
        <f>+'Representacion juridica'!L42</f>
        <v>0</v>
      </c>
      <c r="O71" s="308">
        <f>+'Representacion juridica'!M42</f>
        <v>0</v>
      </c>
      <c r="P71" s="308">
        <f>+'Representacion juridica'!N42</f>
        <v>0</v>
      </c>
      <c r="Q71" s="308">
        <f>+'Representacion juridica'!O42</f>
        <v>0</v>
      </c>
      <c r="R71" s="308">
        <f t="shared" si="3"/>
        <v>0</v>
      </c>
    </row>
    <row r="72" spans="2:18" ht="15">
      <c r="B72" s="363"/>
      <c r="C72" s="379"/>
      <c r="D72" s="364"/>
      <c r="E72" s="103" t="s">
        <v>10</v>
      </c>
      <c r="F72" s="307">
        <f>+'Representacion juridica'!D43</f>
        <v>0</v>
      </c>
      <c r="G72" s="307">
        <f>+'Representacion juridica'!E43</f>
        <v>0</v>
      </c>
      <c r="H72" s="307">
        <f>+'Representacion juridica'!F43</f>
        <v>0</v>
      </c>
      <c r="I72" s="307">
        <f>+'Representacion juridica'!G43</f>
        <v>0</v>
      </c>
      <c r="J72" s="307">
        <f>+'Representacion juridica'!H43</f>
        <v>0</v>
      </c>
      <c r="K72" s="307">
        <f>+'Representacion juridica'!I43</f>
        <v>0</v>
      </c>
      <c r="L72" s="307">
        <f>+'Representacion juridica'!J43</f>
        <v>0</v>
      </c>
      <c r="M72" s="307">
        <f>+'Representacion juridica'!K43</f>
        <v>0</v>
      </c>
      <c r="N72" s="307">
        <f>+'Representacion juridica'!L43</f>
        <v>0</v>
      </c>
      <c r="O72" s="307">
        <f>+'Representacion juridica'!M43</f>
        <v>0</v>
      </c>
      <c r="P72" s="307">
        <f>+'Representacion juridica'!N43</f>
        <v>0</v>
      </c>
      <c r="Q72" s="307">
        <f>+'Representacion juridica'!O43</f>
        <v>0</v>
      </c>
      <c r="R72" s="308">
        <f t="shared" si="3"/>
        <v>0</v>
      </c>
    </row>
    <row r="73" spans="2:18" ht="15">
      <c r="B73" s="363">
        <f>+'Seguimiento Representacion '!A38</f>
        <v>0</v>
      </c>
      <c r="C73" s="377">
        <f>+C22-D73</f>
        <v>0</v>
      </c>
      <c r="D73" s="364">
        <f>+'Seguimiento Representacion '!B38</f>
        <v>0</v>
      </c>
      <c r="E73" s="106" t="s">
        <v>9</v>
      </c>
      <c r="F73" s="308">
        <f>+'Seguimiento Representacion '!D38</f>
        <v>0</v>
      </c>
      <c r="G73" s="308">
        <f>+'Seguimiento Representacion '!E38</f>
        <v>0</v>
      </c>
      <c r="H73" s="308">
        <f>+'Seguimiento Representacion '!F38</f>
        <v>0</v>
      </c>
      <c r="I73" s="308">
        <f>+'Seguimiento Representacion '!G38</f>
        <v>0</v>
      </c>
      <c r="J73" s="308">
        <f>+'Seguimiento Representacion '!H38</f>
        <v>0</v>
      </c>
      <c r="K73" s="308">
        <f>+'Seguimiento Representacion '!I38</f>
        <v>0</v>
      </c>
      <c r="L73" s="308">
        <f>+'Seguimiento Representacion '!J38</f>
        <v>0</v>
      </c>
      <c r="M73" s="308">
        <f>+'Seguimiento Representacion '!K38</f>
        <v>0</v>
      </c>
      <c r="N73" s="308">
        <f>+'Seguimiento Representacion '!L38</f>
        <v>0</v>
      </c>
      <c r="O73" s="308">
        <f>+'Seguimiento Representacion '!M38</f>
        <v>0</v>
      </c>
      <c r="P73" s="308">
        <f>+'Seguimiento Representacion '!N38</f>
        <v>0</v>
      </c>
      <c r="Q73" s="308">
        <f>+'Seguimiento Representacion '!O38</f>
        <v>0</v>
      </c>
      <c r="R73" s="308">
        <f t="shared" si="3"/>
        <v>0</v>
      </c>
    </row>
    <row r="74" spans="2:18" ht="15">
      <c r="B74" s="363"/>
      <c r="C74" s="379"/>
      <c r="D74" s="364"/>
      <c r="E74" s="103" t="s">
        <v>10</v>
      </c>
      <c r="F74" s="307">
        <f>+'Seguimiento Representacion '!D39</f>
        <v>0</v>
      </c>
      <c r="G74" s="307">
        <f>+'Seguimiento Representacion '!E39</f>
        <v>0</v>
      </c>
      <c r="H74" s="307">
        <f>+'Seguimiento Representacion '!F39</f>
        <v>0</v>
      </c>
      <c r="I74" s="307">
        <f>+'Seguimiento Representacion '!G39</f>
        <v>0</v>
      </c>
      <c r="J74" s="307">
        <f>+'Seguimiento Representacion '!H39</f>
        <v>0</v>
      </c>
      <c r="K74" s="307">
        <f>+'Seguimiento Representacion '!I39</f>
        <v>0</v>
      </c>
      <c r="L74" s="307">
        <f>+'Seguimiento Representacion '!J39</f>
        <v>0</v>
      </c>
      <c r="M74" s="307">
        <f>+'Seguimiento Representacion '!K39</f>
        <v>0</v>
      </c>
      <c r="N74" s="307">
        <f>+'Seguimiento Representacion '!L39</f>
        <v>0</v>
      </c>
      <c r="O74" s="307">
        <f>+'Seguimiento Representacion '!M39</f>
        <v>0</v>
      </c>
      <c r="P74" s="307">
        <f>+'Seguimiento Representacion '!N39</f>
        <v>0</v>
      </c>
      <c r="Q74" s="307">
        <f>+'Seguimiento Representacion '!O39</f>
        <v>0</v>
      </c>
      <c r="R74" s="308">
        <f t="shared" si="3"/>
        <v>0</v>
      </c>
    </row>
    <row r="75" spans="2:18" ht="15">
      <c r="B75" s="363" t="str">
        <f>+'Ruta integral'!A38</f>
        <v>4. Implementar en 2 casas de justicia con ruta integral los servicios de la SDMujer</v>
      </c>
      <c r="C75" s="377">
        <f>+C28-D75-D77-D79-D81</f>
        <v>0</v>
      </c>
      <c r="D75" s="364">
        <f>+'Ruta integral'!B38</f>
        <v>0.025</v>
      </c>
      <c r="E75" s="106"/>
      <c r="F75" s="308"/>
      <c r="G75" s="308"/>
      <c r="H75" s="308"/>
      <c r="I75" s="308"/>
      <c r="J75" s="308"/>
      <c r="K75" s="308"/>
      <c r="L75" s="308"/>
      <c r="M75" s="308"/>
      <c r="N75" s="308"/>
      <c r="O75" s="308"/>
      <c r="P75" s="308"/>
      <c r="Q75" s="308"/>
      <c r="R75" s="308"/>
    </row>
    <row r="76" spans="2:18" ht="15">
      <c r="B76" s="363"/>
      <c r="C76" s="378"/>
      <c r="D76" s="364"/>
      <c r="E76" s="103"/>
      <c r="F76" s="307"/>
      <c r="G76" s="307"/>
      <c r="H76" s="307"/>
      <c r="I76" s="307"/>
      <c r="J76" s="307"/>
      <c r="K76" s="307"/>
      <c r="L76" s="307"/>
      <c r="M76" s="307"/>
      <c r="N76" s="307"/>
      <c r="O76" s="307"/>
      <c r="P76" s="307"/>
      <c r="Q76" s="307"/>
      <c r="R76" s="308"/>
    </row>
    <row r="77" spans="2:18" ht="15">
      <c r="B77" s="363" t="str">
        <f>+'Ruta integral'!A40</f>
        <v>5. Brindar los servcios de orientacion y/o asesoria jurídica al 100% de las mujeres que demandan de estos servicios de la SDMujer en Casas de justicia con ruta integral</v>
      </c>
      <c r="C77" s="378"/>
      <c r="D77" s="364">
        <f>+'Ruta integral'!B40</f>
        <v>0.025</v>
      </c>
      <c r="E77" s="106"/>
      <c r="F77" s="308"/>
      <c r="G77" s="308"/>
      <c r="H77" s="308"/>
      <c r="I77" s="308"/>
      <c r="J77" s="308"/>
      <c r="K77" s="308"/>
      <c r="L77" s="308"/>
      <c r="M77" s="308"/>
      <c r="N77" s="308"/>
      <c r="O77" s="308"/>
      <c r="P77" s="308"/>
      <c r="Q77" s="308"/>
      <c r="R77" s="308"/>
    </row>
    <row r="78" spans="2:18" ht="15">
      <c r="B78" s="363"/>
      <c r="C78" s="378"/>
      <c r="D78" s="364"/>
      <c r="E78" s="103"/>
      <c r="F78" s="307"/>
      <c r="G78" s="307"/>
      <c r="H78" s="307"/>
      <c r="I78" s="307"/>
      <c r="J78" s="307"/>
      <c r="K78" s="307"/>
      <c r="L78" s="307"/>
      <c r="M78" s="307"/>
      <c r="N78" s="307"/>
      <c r="O78" s="307"/>
      <c r="P78" s="307"/>
      <c r="Q78" s="307"/>
      <c r="R78" s="308"/>
    </row>
    <row r="79" spans="2:18" ht="15">
      <c r="B79" s="363" t="str">
        <f>+'Ruta integral'!A42</f>
        <v>6. Brindar los servcios de acompañamiento psicosocial al 100% de las mujeres que demandan de estos servicios de la SDMujer en Casas de justicia con ruta integral</v>
      </c>
      <c r="C79" s="378"/>
      <c r="D79" s="364">
        <f>+'Ruta integral'!B42</f>
        <v>0.025</v>
      </c>
      <c r="E79" s="106"/>
      <c r="F79" s="308"/>
      <c r="G79" s="308"/>
      <c r="H79" s="308"/>
      <c r="I79" s="308"/>
      <c r="J79" s="308"/>
      <c r="K79" s="308"/>
      <c r="L79" s="308"/>
      <c r="M79" s="308"/>
      <c r="N79" s="308"/>
      <c r="O79" s="308"/>
      <c r="P79" s="308"/>
      <c r="Q79" s="308"/>
      <c r="R79" s="308"/>
    </row>
    <row r="80" spans="2:18" ht="15">
      <c r="B80" s="363"/>
      <c r="C80" s="378"/>
      <c r="D80" s="364"/>
      <c r="E80" s="103"/>
      <c r="F80" s="307"/>
      <c r="G80" s="307"/>
      <c r="H80" s="307"/>
      <c r="I80" s="307"/>
      <c r="J80" s="307"/>
      <c r="K80" s="307"/>
      <c r="L80" s="307"/>
      <c r="M80" s="307"/>
      <c r="N80" s="307"/>
      <c r="O80" s="307"/>
      <c r="P80" s="307"/>
      <c r="Q80" s="307"/>
      <c r="R80" s="308"/>
    </row>
    <row r="81" spans="2:18" ht="15">
      <c r="B81" s="363" t="str">
        <f>+'Ruta integral'!A44</f>
        <v>7. Brindar los servcios psicojurídicos al 100% de las mujeres que demandan de estos servicios de la SDMujer en Casas de justicia con ruta integral</v>
      </c>
      <c r="C81" s="378"/>
      <c r="D81" s="364">
        <f>+'Ruta integral'!B44</f>
        <v>0.025</v>
      </c>
      <c r="E81" s="106"/>
      <c r="F81" s="308"/>
      <c r="G81" s="308"/>
      <c r="H81" s="308"/>
      <c r="I81" s="308"/>
      <c r="J81" s="308"/>
      <c r="K81" s="308"/>
      <c r="L81" s="308"/>
      <c r="M81" s="308"/>
      <c r="N81" s="308"/>
      <c r="O81" s="308"/>
      <c r="P81" s="308"/>
      <c r="Q81" s="308"/>
      <c r="R81" s="308"/>
    </row>
    <row r="82" spans="2:18" ht="15">
      <c r="B82" s="363"/>
      <c r="C82" s="379"/>
      <c r="D82" s="364"/>
      <c r="E82" s="103"/>
      <c r="F82" s="307"/>
      <c r="G82" s="307"/>
      <c r="H82" s="307"/>
      <c r="I82" s="307"/>
      <c r="J82" s="307"/>
      <c r="K82" s="307"/>
      <c r="L82" s="307"/>
      <c r="M82" s="307"/>
      <c r="N82" s="307"/>
      <c r="O82" s="307"/>
      <c r="P82" s="307"/>
      <c r="Q82" s="307"/>
      <c r="R82" s="308"/>
    </row>
    <row r="83" spans="2:18" ht="15">
      <c r="B83" s="363" t="str">
        <f>+'Seguimiento Ruta Integral'!A38</f>
        <v>8. Realizar el escalonamiento a los casos que cumplen con los criterios establecidos por la SDMujer y son atendidos por las abogadas en las Casas de Justicia con ruta integral</v>
      </c>
      <c r="C83" s="377">
        <f>+C34-D83-D85</f>
        <v>0</v>
      </c>
      <c r="D83" s="364">
        <f>+'Seguimiento Ruta Integral'!B38</f>
        <v>0.025</v>
      </c>
      <c r="E83" s="106"/>
      <c r="F83" s="308"/>
      <c r="G83" s="308"/>
      <c r="H83" s="308"/>
      <c r="I83" s="308"/>
      <c r="J83" s="308"/>
      <c r="K83" s="308"/>
      <c r="L83" s="308"/>
      <c r="M83" s="308"/>
      <c r="N83" s="308"/>
      <c r="O83" s="308"/>
      <c r="P83" s="308"/>
      <c r="Q83" s="308"/>
      <c r="R83" s="308"/>
    </row>
    <row r="84" spans="2:18" ht="15">
      <c r="B84" s="363"/>
      <c r="C84" s="378"/>
      <c r="D84" s="364"/>
      <c r="E84" s="103"/>
      <c r="F84" s="307"/>
      <c r="G84" s="307"/>
      <c r="H84" s="307"/>
      <c r="I84" s="307"/>
      <c r="J84" s="307"/>
      <c r="K84" s="307"/>
      <c r="L84" s="307"/>
      <c r="M84" s="307"/>
      <c r="N84" s="307"/>
      <c r="O84" s="307"/>
      <c r="P84" s="307"/>
      <c r="Q84" s="307"/>
      <c r="R84" s="308"/>
    </row>
    <row r="85" spans="2:18" ht="15">
      <c r="B85" s="363" t="str">
        <f>+'Seguimiento Ruta Integral'!A40</f>
        <v>9. Realizar seguimiento de acuerdo con los criterios establecidos por la SDMujer a los casos asignados a las abogadas del nivel de representación en Casas de justicia con ruta integral</v>
      </c>
      <c r="C85" s="378"/>
      <c r="D85" s="364">
        <f>+'Seguimiento Ruta Integral'!B40</f>
        <v>0.025</v>
      </c>
      <c r="E85" s="106"/>
      <c r="F85" s="308"/>
      <c r="G85" s="308"/>
      <c r="H85" s="308"/>
      <c r="I85" s="308"/>
      <c r="J85" s="308"/>
      <c r="K85" s="308"/>
      <c r="L85" s="308"/>
      <c r="M85" s="308"/>
      <c r="N85" s="308"/>
      <c r="O85" s="308"/>
      <c r="P85" s="308"/>
      <c r="Q85" s="308"/>
      <c r="R85" s="308"/>
    </row>
    <row r="86" spans="2:18" ht="15">
      <c r="B86" s="363"/>
      <c r="C86" s="379"/>
      <c r="D86" s="364"/>
      <c r="E86" s="103"/>
      <c r="F86" s="307"/>
      <c r="G86" s="307"/>
      <c r="H86" s="307"/>
      <c r="I86" s="307"/>
      <c r="J86" s="307"/>
      <c r="K86" s="307"/>
      <c r="L86" s="307"/>
      <c r="M86" s="307"/>
      <c r="N86" s="307"/>
      <c r="O86" s="307"/>
      <c r="P86" s="307"/>
      <c r="Q86" s="307"/>
      <c r="R86" s="308"/>
    </row>
    <row r="87" spans="2:18" ht="15">
      <c r="B87" s="363" t="str">
        <f>+URI!A38</f>
        <v>10. Brindar los servcios de orientacion y/o asesoria jurídica al 100% de las mujeres que demandan de estos servicios de la SDMujer en URI PUENTE ARANDA</v>
      </c>
      <c r="C87" s="377">
        <f>C40-D87-D89-D91-D93</f>
        <v>0</v>
      </c>
      <c r="D87" s="380">
        <f>+URI!B38</f>
        <v>0.0125</v>
      </c>
      <c r="E87" s="106"/>
      <c r="F87" s="308"/>
      <c r="G87" s="308"/>
      <c r="H87" s="308"/>
      <c r="I87" s="308"/>
      <c r="J87" s="308"/>
      <c r="K87" s="308"/>
      <c r="L87" s="308"/>
      <c r="M87" s="308"/>
      <c r="N87" s="308"/>
      <c r="O87" s="308"/>
      <c r="P87" s="308"/>
      <c r="Q87" s="308"/>
      <c r="R87" s="308"/>
    </row>
    <row r="88" spans="2:18" ht="15">
      <c r="B88" s="363"/>
      <c r="C88" s="378"/>
      <c r="D88" s="380"/>
      <c r="E88" s="103"/>
      <c r="F88" s="307"/>
      <c r="G88" s="307"/>
      <c r="H88" s="307"/>
      <c r="I88" s="307"/>
      <c r="J88" s="307"/>
      <c r="K88" s="307"/>
      <c r="L88" s="307"/>
      <c r="M88" s="307"/>
      <c r="N88" s="307"/>
      <c r="O88" s="307"/>
      <c r="P88" s="307"/>
      <c r="Q88" s="307"/>
      <c r="R88" s="308"/>
    </row>
    <row r="89" spans="2:18" ht="15">
      <c r="B89" s="363" t="str">
        <f>+URI!A40</f>
        <v>11. Brindar los servcios de orientacion y/o asesoria jurídica al 100% de las mujeres que demandan de estos servicios de la SDMujer en URI BOSA</v>
      </c>
      <c r="C89" s="378"/>
      <c r="D89" s="380">
        <f>+URI!B40</f>
        <v>0.0125</v>
      </c>
      <c r="E89" s="106"/>
      <c r="F89" s="308"/>
      <c r="G89" s="308"/>
      <c r="H89" s="308"/>
      <c r="I89" s="308"/>
      <c r="J89" s="308"/>
      <c r="K89" s="308"/>
      <c r="L89" s="308"/>
      <c r="M89" s="308"/>
      <c r="N89" s="308"/>
      <c r="O89" s="308"/>
      <c r="P89" s="308"/>
      <c r="Q89" s="308"/>
      <c r="R89" s="308"/>
    </row>
    <row r="90" spans="2:18" ht="15">
      <c r="B90" s="363"/>
      <c r="C90" s="378"/>
      <c r="D90" s="380"/>
      <c r="E90" s="103"/>
      <c r="F90" s="307"/>
      <c r="G90" s="307"/>
      <c r="H90" s="307"/>
      <c r="I90" s="307"/>
      <c r="J90" s="307"/>
      <c r="K90" s="307"/>
      <c r="L90" s="307"/>
      <c r="M90" s="307"/>
      <c r="N90" s="307"/>
      <c r="O90" s="307"/>
      <c r="P90" s="307"/>
      <c r="Q90" s="307"/>
      <c r="R90" s="308"/>
    </row>
    <row r="91" spans="2:18" ht="15">
      <c r="B91" s="363" t="str">
        <f>+URI!A42</f>
        <v>12. Brindar los servcios de acompañamiento psicosocial al 100% de las mujeres que demandan de estos servicios de la SDMujer en URI PUENTE ARANDA</v>
      </c>
      <c r="C91" s="378"/>
      <c r="D91" s="380">
        <f>+URI!B42</f>
        <v>0.0125</v>
      </c>
      <c r="E91" s="106"/>
      <c r="F91" s="308"/>
      <c r="G91" s="308"/>
      <c r="H91" s="308"/>
      <c r="I91" s="308"/>
      <c r="J91" s="308"/>
      <c r="K91" s="308"/>
      <c r="L91" s="308"/>
      <c r="M91" s="308"/>
      <c r="N91" s="308"/>
      <c r="O91" s="308"/>
      <c r="P91" s="308"/>
      <c r="Q91" s="308"/>
      <c r="R91" s="308"/>
    </row>
    <row r="92" spans="2:18" ht="15">
      <c r="B92" s="363"/>
      <c r="C92" s="378"/>
      <c r="D92" s="380"/>
      <c r="E92" s="103"/>
      <c r="F92" s="307"/>
      <c r="G92" s="307"/>
      <c r="H92" s="307"/>
      <c r="I92" s="307"/>
      <c r="J92" s="307"/>
      <c r="K92" s="307"/>
      <c r="L92" s="307"/>
      <c r="M92" s="307"/>
      <c r="N92" s="307"/>
      <c r="O92" s="307"/>
      <c r="P92" s="307"/>
      <c r="Q92" s="307"/>
      <c r="R92" s="308"/>
    </row>
    <row r="93" spans="2:18" ht="15">
      <c r="B93" s="363" t="str">
        <f>+URI!A44</f>
        <v>13. Brindar los servcios de acompañamiento psicosocial al 100% de las mujeres que demandan de estos servicios de la SDMujer en URI BOSA</v>
      </c>
      <c r="C93" s="378"/>
      <c r="D93" s="380">
        <f>+URI!B44</f>
        <v>0.0125</v>
      </c>
      <c r="E93" s="106"/>
      <c r="F93" s="308"/>
      <c r="G93" s="308"/>
      <c r="H93" s="308"/>
      <c r="I93" s="308"/>
      <c r="J93" s="308"/>
      <c r="K93" s="308"/>
      <c r="L93" s="308"/>
      <c r="M93" s="308"/>
      <c r="N93" s="308"/>
      <c r="O93" s="308"/>
      <c r="P93" s="308"/>
      <c r="Q93" s="308"/>
      <c r="R93" s="308"/>
    </row>
    <row r="94" spans="2:18" ht="15">
      <c r="B94" s="363"/>
      <c r="C94" s="379"/>
      <c r="D94" s="380"/>
      <c r="E94" s="103"/>
      <c r="F94" s="307"/>
      <c r="G94" s="307"/>
      <c r="H94" s="307"/>
      <c r="I94" s="307"/>
      <c r="J94" s="307"/>
      <c r="K94" s="307"/>
      <c r="L94" s="307"/>
      <c r="M94" s="307"/>
      <c r="N94" s="307"/>
      <c r="O94" s="307"/>
      <c r="P94" s="307"/>
      <c r="Q94" s="307"/>
      <c r="R94" s="308"/>
    </row>
    <row r="95" spans="2:18" ht="15">
      <c r="B95" s="363" t="str">
        <f>+Iniciativas!A38</f>
        <v>14. Presentar 1 iniciativa a favor del derecho a una vida libre de violencias y acceso a la justicia para las mujeres ante las instancias pertinentes</v>
      </c>
      <c r="C95" s="377">
        <f>C52-D95</f>
        <v>0</v>
      </c>
      <c r="D95" s="364">
        <f>+Iniciativas!B38</f>
        <v>0.05</v>
      </c>
      <c r="E95" s="106"/>
      <c r="F95" s="308"/>
      <c r="G95" s="308"/>
      <c r="H95" s="308"/>
      <c r="I95" s="308"/>
      <c r="J95" s="308"/>
      <c r="K95" s="308"/>
      <c r="L95" s="308"/>
      <c r="M95" s="308"/>
      <c r="N95" s="308"/>
      <c r="O95" s="308"/>
      <c r="P95" s="308"/>
      <c r="Q95" s="308"/>
      <c r="R95" s="308"/>
    </row>
    <row r="96" spans="2:18" ht="15">
      <c r="B96" s="363"/>
      <c r="C96" s="379"/>
      <c r="D96" s="364"/>
      <c r="E96" s="103"/>
      <c r="F96" s="307"/>
      <c r="G96" s="307"/>
      <c r="H96" s="307"/>
      <c r="I96" s="307"/>
      <c r="J96" s="307"/>
      <c r="K96" s="307"/>
      <c r="L96" s="307"/>
      <c r="M96" s="307"/>
      <c r="N96" s="307"/>
      <c r="O96" s="307"/>
      <c r="P96" s="307"/>
      <c r="Q96" s="307"/>
      <c r="R96" s="308"/>
    </row>
    <row r="98" spans="3:4" ht="15">
      <c r="C98" s="309">
        <f>SUM(C67:C96)</f>
        <v>0</v>
      </c>
      <c r="D98" s="309">
        <f>SUM(D67:D96)</f>
        <v>1</v>
      </c>
    </row>
  </sheetData>
  <sheetProtection/>
  <mergeCells count="70">
    <mergeCell ref="C28:C33"/>
    <mergeCell ref="C34:C39"/>
    <mergeCell ref="C40:C45"/>
    <mergeCell ref="B93:B94"/>
    <mergeCell ref="D93:D94"/>
    <mergeCell ref="B95:B96"/>
    <mergeCell ref="D95:D96"/>
    <mergeCell ref="C87:C94"/>
    <mergeCell ref="C95:C96"/>
    <mergeCell ref="B87:B88"/>
    <mergeCell ref="D87:D88"/>
    <mergeCell ref="B89:B90"/>
    <mergeCell ref="D89:D90"/>
    <mergeCell ref="B91:B92"/>
    <mergeCell ref="D91:D92"/>
    <mergeCell ref="B81:B82"/>
    <mergeCell ref="D81:D82"/>
    <mergeCell ref="B83:B84"/>
    <mergeCell ref="D83:D84"/>
    <mergeCell ref="B85:B86"/>
    <mergeCell ref="D85:D86"/>
    <mergeCell ref="C75:C82"/>
    <mergeCell ref="C83:C86"/>
    <mergeCell ref="B75:B76"/>
    <mergeCell ref="D75:D76"/>
    <mergeCell ref="B77:B78"/>
    <mergeCell ref="D77:D78"/>
    <mergeCell ref="B79:B80"/>
    <mergeCell ref="D79:D80"/>
    <mergeCell ref="B69:B70"/>
    <mergeCell ref="D69:D70"/>
    <mergeCell ref="B71:B72"/>
    <mergeCell ref="D71:D72"/>
    <mergeCell ref="B73:B74"/>
    <mergeCell ref="D73:D74"/>
    <mergeCell ref="C67:C70"/>
    <mergeCell ref="C71:C72"/>
    <mergeCell ref="C73:C74"/>
    <mergeCell ref="A46:A51"/>
    <mergeCell ref="B46:B51"/>
    <mergeCell ref="A52:A57"/>
    <mergeCell ref="B52:B57"/>
    <mergeCell ref="A3:D3"/>
    <mergeCell ref="A4:D4"/>
    <mergeCell ref="A5:D5"/>
    <mergeCell ref="A6:D6"/>
    <mergeCell ref="C46:C51"/>
    <mergeCell ref="C52:C57"/>
    <mergeCell ref="A28:A33"/>
    <mergeCell ref="B28:B33"/>
    <mergeCell ref="A34:A39"/>
    <mergeCell ref="B34:B39"/>
    <mergeCell ref="A40:A45"/>
    <mergeCell ref="B40:B45"/>
    <mergeCell ref="A10:A15"/>
    <mergeCell ref="B10:B15"/>
    <mergeCell ref="A16:A21"/>
    <mergeCell ref="B16:B21"/>
    <mergeCell ref="A22:A27"/>
    <mergeCell ref="B22:B27"/>
    <mergeCell ref="X1:AK1"/>
    <mergeCell ref="H1:U1"/>
    <mergeCell ref="B65:B66"/>
    <mergeCell ref="D65:D66"/>
    <mergeCell ref="E65:R65"/>
    <mergeCell ref="B67:B68"/>
    <mergeCell ref="D67:D68"/>
    <mergeCell ref="C10:C15"/>
    <mergeCell ref="C16:C21"/>
    <mergeCell ref="C22:C2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X42"/>
  <sheetViews>
    <sheetView zoomScale="90" zoomScaleNormal="90" zoomScalePageLayoutView="0" workbookViewId="0" topLeftCell="AE18">
      <selection activeCell="AV21" sqref="AV21"/>
    </sheetView>
  </sheetViews>
  <sheetFormatPr defaultColWidth="10.8515625" defaultRowHeight="15"/>
  <cols>
    <col min="1" max="1" width="11.7109375" style="113" customWidth="1"/>
    <col min="2" max="2" width="9.28125" style="113" customWidth="1"/>
    <col min="3" max="3" width="11.140625" style="113" customWidth="1"/>
    <col min="4" max="6" width="8.28125" style="113" customWidth="1"/>
    <col min="7" max="8" width="14.7109375" style="113" customWidth="1"/>
    <col min="9" max="10" width="29.28125" style="113" customWidth="1"/>
    <col min="11" max="11" width="15.7109375" style="113" customWidth="1"/>
    <col min="12" max="12" width="15.28125" style="113" customWidth="1"/>
    <col min="13" max="13" width="17.421875" style="113" customWidth="1"/>
    <col min="14" max="14" width="26.28125" style="113" customWidth="1"/>
    <col min="15" max="16" width="6.28125" style="113" customWidth="1"/>
    <col min="17" max="17" width="7.00390625" style="113" customWidth="1"/>
    <col min="18" max="19" width="6.28125" style="113" hidden="1" customWidth="1"/>
    <col min="20" max="20" width="15.140625" style="113" customWidth="1"/>
    <col min="21" max="21" width="17.00390625" style="113" customWidth="1"/>
    <col min="22" max="33" width="5.421875" style="113" customWidth="1"/>
    <col min="34" max="34" width="5.8515625" style="113" customWidth="1"/>
    <col min="35" max="35" width="5.8515625" style="128" customWidth="1"/>
    <col min="36" max="45" width="5.8515625" style="113" customWidth="1"/>
    <col min="46" max="47" width="10.8515625" style="113" customWidth="1"/>
    <col min="48" max="50" width="24.421875" style="113" customWidth="1"/>
    <col min="51" max="16384" width="10.8515625" style="113" customWidth="1"/>
  </cols>
  <sheetData>
    <row r="1" spans="1:50" ht="15.75" customHeight="1">
      <c r="A1" s="799" t="s">
        <v>16</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1"/>
      <c r="AW1" s="408" t="s">
        <v>18</v>
      </c>
      <c r="AX1" s="408"/>
    </row>
    <row r="2" spans="1:50" ht="15.75" customHeight="1">
      <c r="A2" s="808" t="s">
        <v>17</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10"/>
      <c r="AW2" s="797" t="s">
        <v>440</v>
      </c>
      <c r="AX2" s="407"/>
    </row>
    <row r="3" spans="1:50" ht="15" customHeight="1">
      <c r="A3" s="811" t="s">
        <v>197</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3"/>
      <c r="AW3" s="797" t="s">
        <v>441</v>
      </c>
      <c r="AX3" s="407"/>
    </row>
    <row r="4" spans="1:50" ht="15.75" customHeight="1">
      <c r="A4" s="799"/>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1"/>
      <c r="AW4" s="798" t="s">
        <v>178</v>
      </c>
      <c r="AX4" s="798"/>
    </row>
    <row r="5" spans="1:50" ht="15" customHeight="1">
      <c r="A5" s="802" t="s">
        <v>176</v>
      </c>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4"/>
      <c r="AH5" s="827" t="s">
        <v>69</v>
      </c>
      <c r="AI5" s="828"/>
      <c r="AJ5" s="828"/>
      <c r="AK5" s="828"/>
      <c r="AL5" s="828"/>
      <c r="AM5" s="828"/>
      <c r="AN5" s="828"/>
      <c r="AO5" s="828"/>
      <c r="AP5" s="828"/>
      <c r="AQ5" s="828"/>
      <c r="AR5" s="828"/>
      <c r="AS5" s="828"/>
      <c r="AT5" s="828"/>
      <c r="AU5" s="829"/>
      <c r="AV5" s="817" t="s">
        <v>300</v>
      </c>
      <c r="AW5" s="817" t="s">
        <v>301</v>
      </c>
      <c r="AX5" s="817" t="s">
        <v>302</v>
      </c>
    </row>
    <row r="6" spans="1:50" ht="15" customHeight="1">
      <c r="A6" s="836" t="s">
        <v>71</v>
      </c>
      <c r="B6" s="836"/>
      <c r="C6" s="836"/>
      <c r="D6" s="837" t="s">
        <v>74</v>
      </c>
      <c r="E6" s="837"/>
      <c r="F6" s="836" t="s">
        <v>67</v>
      </c>
      <c r="G6" s="836"/>
      <c r="H6" s="826" t="s">
        <v>70</v>
      </c>
      <c r="I6" s="826"/>
      <c r="J6" s="125" t="s">
        <v>412</v>
      </c>
      <c r="K6" s="827"/>
      <c r="L6" s="828"/>
      <c r="M6" s="828"/>
      <c r="N6" s="828"/>
      <c r="O6" s="828"/>
      <c r="P6" s="828"/>
      <c r="Q6" s="828"/>
      <c r="R6" s="828"/>
      <c r="S6" s="828"/>
      <c r="T6" s="828"/>
      <c r="U6" s="828"/>
      <c r="V6" s="114"/>
      <c r="W6" s="114"/>
      <c r="X6" s="114"/>
      <c r="Y6" s="114"/>
      <c r="Z6" s="114"/>
      <c r="AA6" s="114"/>
      <c r="AB6" s="114"/>
      <c r="AC6" s="114"/>
      <c r="AD6" s="114"/>
      <c r="AE6" s="114"/>
      <c r="AF6" s="114"/>
      <c r="AG6" s="115"/>
      <c r="AH6" s="830"/>
      <c r="AI6" s="831"/>
      <c r="AJ6" s="831"/>
      <c r="AK6" s="831"/>
      <c r="AL6" s="831"/>
      <c r="AM6" s="831"/>
      <c r="AN6" s="831"/>
      <c r="AO6" s="831"/>
      <c r="AP6" s="831"/>
      <c r="AQ6" s="831"/>
      <c r="AR6" s="831"/>
      <c r="AS6" s="831"/>
      <c r="AT6" s="831"/>
      <c r="AU6" s="832"/>
      <c r="AV6" s="825"/>
      <c r="AW6" s="825"/>
      <c r="AX6" s="825"/>
    </row>
    <row r="7" spans="1:50" ht="15" customHeight="1">
      <c r="A7" s="836"/>
      <c r="B7" s="836"/>
      <c r="C7" s="836"/>
      <c r="D7" s="837"/>
      <c r="E7" s="837"/>
      <c r="F7" s="836"/>
      <c r="G7" s="836"/>
      <c r="H7" s="826" t="s">
        <v>68</v>
      </c>
      <c r="I7" s="826"/>
      <c r="J7" s="125"/>
      <c r="K7" s="830"/>
      <c r="L7" s="831"/>
      <c r="M7" s="831"/>
      <c r="N7" s="831"/>
      <c r="O7" s="831"/>
      <c r="P7" s="831"/>
      <c r="Q7" s="831"/>
      <c r="R7" s="831"/>
      <c r="S7" s="831"/>
      <c r="T7" s="831"/>
      <c r="U7" s="831"/>
      <c r="V7" s="116"/>
      <c r="W7" s="116"/>
      <c r="X7" s="116"/>
      <c r="Y7" s="116"/>
      <c r="Z7" s="116"/>
      <c r="AA7" s="116"/>
      <c r="AB7" s="116"/>
      <c r="AC7" s="116"/>
      <c r="AD7" s="116"/>
      <c r="AE7" s="116"/>
      <c r="AF7" s="116"/>
      <c r="AG7" s="117"/>
      <c r="AH7" s="830"/>
      <c r="AI7" s="831"/>
      <c r="AJ7" s="831"/>
      <c r="AK7" s="831"/>
      <c r="AL7" s="831"/>
      <c r="AM7" s="831"/>
      <c r="AN7" s="831"/>
      <c r="AO7" s="831"/>
      <c r="AP7" s="831"/>
      <c r="AQ7" s="831"/>
      <c r="AR7" s="831"/>
      <c r="AS7" s="831"/>
      <c r="AT7" s="831"/>
      <c r="AU7" s="832"/>
      <c r="AV7" s="825"/>
      <c r="AW7" s="825"/>
      <c r="AX7" s="825"/>
    </row>
    <row r="8" spans="1:50" ht="15" customHeight="1">
      <c r="A8" s="836"/>
      <c r="B8" s="836"/>
      <c r="C8" s="836"/>
      <c r="D8" s="837"/>
      <c r="E8" s="837"/>
      <c r="F8" s="836"/>
      <c r="G8" s="836"/>
      <c r="H8" s="826" t="s">
        <v>69</v>
      </c>
      <c r="I8" s="826"/>
      <c r="J8" s="125"/>
      <c r="K8" s="833"/>
      <c r="L8" s="834"/>
      <c r="M8" s="834"/>
      <c r="N8" s="834"/>
      <c r="O8" s="834"/>
      <c r="P8" s="834"/>
      <c r="Q8" s="834"/>
      <c r="R8" s="834"/>
      <c r="S8" s="834"/>
      <c r="T8" s="834"/>
      <c r="U8" s="834"/>
      <c r="V8" s="118"/>
      <c r="W8" s="118"/>
      <c r="X8" s="118"/>
      <c r="Y8" s="118"/>
      <c r="Z8" s="118"/>
      <c r="AA8" s="118"/>
      <c r="AB8" s="118"/>
      <c r="AC8" s="118"/>
      <c r="AD8" s="118"/>
      <c r="AE8" s="118"/>
      <c r="AF8" s="118"/>
      <c r="AG8" s="119"/>
      <c r="AH8" s="830"/>
      <c r="AI8" s="831"/>
      <c r="AJ8" s="831"/>
      <c r="AK8" s="831"/>
      <c r="AL8" s="831"/>
      <c r="AM8" s="831"/>
      <c r="AN8" s="831"/>
      <c r="AO8" s="831"/>
      <c r="AP8" s="831"/>
      <c r="AQ8" s="831"/>
      <c r="AR8" s="831"/>
      <c r="AS8" s="831"/>
      <c r="AT8" s="831"/>
      <c r="AU8" s="832"/>
      <c r="AV8" s="825"/>
      <c r="AW8" s="825"/>
      <c r="AX8" s="825"/>
    </row>
    <row r="9" spans="1:50" ht="15" customHeight="1">
      <c r="A9" s="805" t="s">
        <v>173</v>
      </c>
      <c r="B9" s="806"/>
      <c r="C9" s="807"/>
      <c r="D9" s="841"/>
      <c r="E9" s="842"/>
      <c r="F9" s="842"/>
      <c r="G9" s="842"/>
      <c r="H9" s="842"/>
      <c r="I9" s="842"/>
      <c r="J9" s="842"/>
      <c r="K9" s="843"/>
      <c r="L9" s="843"/>
      <c r="M9" s="843"/>
      <c r="N9" s="843"/>
      <c r="O9" s="843"/>
      <c r="P9" s="843"/>
      <c r="Q9" s="843"/>
      <c r="R9" s="843"/>
      <c r="S9" s="843"/>
      <c r="T9" s="843"/>
      <c r="U9" s="843"/>
      <c r="V9" s="843"/>
      <c r="W9" s="843"/>
      <c r="X9" s="843"/>
      <c r="Y9" s="843"/>
      <c r="Z9" s="843"/>
      <c r="AA9" s="843"/>
      <c r="AB9" s="843"/>
      <c r="AC9" s="843"/>
      <c r="AD9" s="843"/>
      <c r="AE9" s="843"/>
      <c r="AF9" s="843"/>
      <c r="AG9" s="844"/>
      <c r="AH9" s="830"/>
      <c r="AI9" s="831"/>
      <c r="AJ9" s="831"/>
      <c r="AK9" s="831"/>
      <c r="AL9" s="831"/>
      <c r="AM9" s="831"/>
      <c r="AN9" s="831"/>
      <c r="AO9" s="831"/>
      <c r="AP9" s="831"/>
      <c r="AQ9" s="831"/>
      <c r="AR9" s="831"/>
      <c r="AS9" s="831"/>
      <c r="AT9" s="831"/>
      <c r="AU9" s="832"/>
      <c r="AV9" s="825"/>
      <c r="AW9" s="825"/>
      <c r="AX9" s="825"/>
    </row>
    <row r="10" spans="1:50" ht="15" customHeight="1">
      <c r="A10" s="838" t="s">
        <v>289</v>
      </c>
      <c r="B10" s="839"/>
      <c r="C10" s="840"/>
      <c r="D10" s="845" t="s">
        <v>521</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3"/>
      <c r="AI10" s="834"/>
      <c r="AJ10" s="834"/>
      <c r="AK10" s="834"/>
      <c r="AL10" s="834"/>
      <c r="AM10" s="834"/>
      <c r="AN10" s="834"/>
      <c r="AO10" s="834"/>
      <c r="AP10" s="834"/>
      <c r="AQ10" s="834"/>
      <c r="AR10" s="834"/>
      <c r="AS10" s="834"/>
      <c r="AT10" s="834"/>
      <c r="AU10" s="835"/>
      <c r="AV10" s="825"/>
      <c r="AW10" s="825"/>
      <c r="AX10" s="825"/>
    </row>
    <row r="11" spans="1:50" ht="39.75" customHeight="1">
      <c r="A11" s="814" t="s">
        <v>169</v>
      </c>
      <c r="B11" s="819"/>
      <c r="C11" s="819"/>
      <c r="D11" s="819"/>
      <c r="E11" s="819"/>
      <c r="F11" s="815"/>
      <c r="G11" s="814" t="s">
        <v>280</v>
      </c>
      <c r="H11" s="815"/>
      <c r="I11" s="817" t="s">
        <v>181</v>
      </c>
      <c r="J11" s="817" t="s">
        <v>281</v>
      </c>
      <c r="K11" s="817" t="s">
        <v>332</v>
      </c>
      <c r="L11" s="817" t="s">
        <v>376</v>
      </c>
      <c r="M11" s="817" t="s">
        <v>168</v>
      </c>
      <c r="N11" s="817" t="s">
        <v>184</v>
      </c>
      <c r="O11" s="814" t="s">
        <v>286</v>
      </c>
      <c r="P11" s="819"/>
      <c r="Q11" s="819"/>
      <c r="R11" s="819"/>
      <c r="S11" s="815"/>
      <c r="T11" s="817" t="s">
        <v>175</v>
      </c>
      <c r="U11" s="817" t="s">
        <v>287</v>
      </c>
      <c r="V11" s="802" t="s">
        <v>384</v>
      </c>
      <c r="W11" s="803"/>
      <c r="X11" s="803"/>
      <c r="Y11" s="803"/>
      <c r="Z11" s="803"/>
      <c r="AA11" s="803"/>
      <c r="AB11" s="803"/>
      <c r="AC11" s="803"/>
      <c r="AD11" s="803"/>
      <c r="AE11" s="803"/>
      <c r="AF11" s="803"/>
      <c r="AG11" s="804"/>
      <c r="AH11" s="802" t="s">
        <v>87</v>
      </c>
      <c r="AI11" s="803"/>
      <c r="AJ11" s="803"/>
      <c r="AK11" s="803"/>
      <c r="AL11" s="803"/>
      <c r="AM11" s="803"/>
      <c r="AN11" s="803"/>
      <c r="AO11" s="803"/>
      <c r="AP11" s="803"/>
      <c r="AQ11" s="803"/>
      <c r="AR11" s="803"/>
      <c r="AS11" s="804"/>
      <c r="AT11" s="814" t="s">
        <v>8</v>
      </c>
      <c r="AU11" s="815"/>
      <c r="AV11" s="825"/>
      <c r="AW11" s="825"/>
      <c r="AX11" s="825"/>
    </row>
    <row r="12" spans="1:50" ht="42.75">
      <c r="A12" s="120" t="s">
        <v>170</v>
      </c>
      <c r="B12" s="120" t="s">
        <v>171</v>
      </c>
      <c r="C12" s="120" t="s">
        <v>172</v>
      </c>
      <c r="D12" s="120" t="s">
        <v>180</v>
      </c>
      <c r="E12" s="120" t="s">
        <v>187</v>
      </c>
      <c r="F12" s="120" t="s">
        <v>188</v>
      </c>
      <c r="G12" s="120" t="s">
        <v>279</v>
      </c>
      <c r="H12" s="120" t="s">
        <v>186</v>
      </c>
      <c r="I12" s="818"/>
      <c r="J12" s="818"/>
      <c r="K12" s="818"/>
      <c r="L12" s="818"/>
      <c r="M12" s="818"/>
      <c r="N12" s="818"/>
      <c r="O12" s="120">
        <v>2020</v>
      </c>
      <c r="P12" s="120">
        <v>2021</v>
      </c>
      <c r="Q12" s="120">
        <v>2022</v>
      </c>
      <c r="R12" s="120">
        <v>2023</v>
      </c>
      <c r="S12" s="120">
        <v>2024</v>
      </c>
      <c r="T12" s="818"/>
      <c r="U12" s="818"/>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126" t="s">
        <v>39</v>
      </c>
      <c r="AI12" s="350" t="s">
        <v>40</v>
      </c>
      <c r="AJ12" s="126" t="s">
        <v>41</v>
      </c>
      <c r="AK12" s="126" t="s">
        <v>42</v>
      </c>
      <c r="AL12" s="126" t="s">
        <v>43</v>
      </c>
      <c r="AM12" s="126" t="s">
        <v>44</v>
      </c>
      <c r="AN12" s="126" t="s">
        <v>45</v>
      </c>
      <c r="AO12" s="126" t="s">
        <v>46</v>
      </c>
      <c r="AP12" s="126" t="s">
        <v>47</v>
      </c>
      <c r="AQ12" s="126" t="s">
        <v>48</v>
      </c>
      <c r="AR12" s="126" t="s">
        <v>49</v>
      </c>
      <c r="AS12" s="126" t="s">
        <v>50</v>
      </c>
      <c r="AT12" s="120" t="s">
        <v>88</v>
      </c>
      <c r="AU12" s="120" t="s">
        <v>89</v>
      </c>
      <c r="AV12" s="818"/>
      <c r="AW12" s="818"/>
      <c r="AX12" s="818"/>
    </row>
    <row r="13" spans="1:50" s="316" customFormat="1" ht="140.25">
      <c r="A13" s="334">
        <v>307</v>
      </c>
      <c r="B13" s="222"/>
      <c r="C13" s="222"/>
      <c r="D13" s="222"/>
      <c r="E13" s="334"/>
      <c r="F13" s="222"/>
      <c r="G13" s="217"/>
      <c r="H13" s="222"/>
      <c r="I13" s="207" t="s">
        <v>492</v>
      </c>
      <c r="J13" s="211" t="s">
        <v>494</v>
      </c>
      <c r="K13" s="222" t="s">
        <v>424</v>
      </c>
      <c r="L13" s="222">
        <v>7</v>
      </c>
      <c r="M13" s="149" t="s">
        <v>511</v>
      </c>
      <c r="N13" s="222"/>
      <c r="O13" s="222">
        <v>1</v>
      </c>
      <c r="P13" s="222">
        <v>3</v>
      </c>
      <c r="Q13" s="222">
        <v>2</v>
      </c>
      <c r="R13" s="222">
        <v>1</v>
      </c>
      <c r="S13" s="222">
        <v>0</v>
      </c>
      <c r="T13" s="222" t="s">
        <v>433</v>
      </c>
      <c r="U13" s="328"/>
      <c r="V13" s="329"/>
      <c r="W13" s="330"/>
      <c r="X13" s="330"/>
      <c r="Y13" s="330"/>
      <c r="Z13" s="330"/>
      <c r="AA13" s="330"/>
      <c r="AB13" s="330"/>
      <c r="AC13" s="330"/>
      <c r="AD13" s="330"/>
      <c r="AE13" s="330"/>
      <c r="AF13" s="330"/>
      <c r="AG13" s="330"/>
      <c r="AH13" s="337">
        <v>0</v>
      </c>
      <c r="AI13" s="337">
        <v>0</v>
      </c>
      <c r="AJ13" s="337"/>
      <c r="AK13" s="337"/>
      <c r="AL13" s="337"/>
      <c r="AM13" s="337"/>
      <c r="AN13" s="337"/>
      <c r="AO13" s="337"/>
      <c r="AP13" s="337"/>
      <c r="AQ13" s="337"/>
      <c r="AR13" s="337"/>
      <c r="AS13" s="337"/>
      <c r="AT13" s="149"/>
      <c r="AU13" s="331"/>
      <c r="AV13" s="331" t="s">
        <v>533</v>
      </c>
      <c r="AW13" s="331"/>
      <c r="AX13" s="149"/>
    </row>
    <row r="14" spans="1:50" s="316" customFormat="1" ht="127.5">
      <c r="A14" s="334">
        <v>308</v>
      </c>
      <c r="B14" s="222"/>
      <c r="C14" s="222"/>
      <c r="D14" s="222"/>
      <c r="E14" s="334"/>
      <c r="F14" s="222"/>
      <c r="G14" s="217"/>
      <c r="H14" s="222"/>
      <c r="I14" s="207" t="s">
        <v>493</v>
      </c>
      <c r="J14" s="211" t="s">
        <v>495</v>
      </c>
      <c r="K14" s="222" t="s">
        <v>496</v>
      </c>
      <c r="L14" s="222">
        <v>3</v>
      </c>
      <c r="M14" s="149" t="s">
        <v>512</v>
      </c>
      <c r="N14" s="222"/>
      <c r="O14" s="222"/>
      <c r="P14" s="222">
        <v>1</v>
      </c>
      <c r="Q14" s="222">
        <v>2</v>
      </c>
      <c r="R14" s="222">
        <v>3</v>
      </c>
      <c r="S14" s="222">
        <v>3</v>
      </c>
      <c r="T14" s="222" t="s">
        <v>433</v>
      </c>
      <c r="U14" s="328"/>
      <c r="V14" s="329"/>
      <c r="W14" s="330"/>
      <c r="X14" s="330"/>
      <c r="Y14" s="330"/>
      <c r="Z14" s="330"/>
      <c r="AA14" s="330"/>
      <c r="AB14" s="330"/>
      <c r="AC14" s="330"/>
      <c r="AD14" s="330"/>
      <c r="AE14" s="330"/>
      <c r="AF14" s="330"/>
      <c r="AG14" s="330"/>
      <c r="AH14" s="337">
        <v>0</v>
      </c>
      <c r="AI14" s="337">
        <v>0</v>
      </c>
      <c r="AJ14" s="337"/>
      <c r="AK14" s="337"/>
      <c r="AL14" s="337"/>
      <c r="AM14" s="337"/>
      <c r="AN14" s="337"/>
      <c r="AO14" s="337"/>
      <c r="AP14" s="337"/>
      <c r="AQ14" s="337"/>
      <c r="AR14" s="337"/>
      <c r="AS14" s="337"/>
      <c r="AT14" s="149"/>
      <c r="AU14" s="331"/>
      <c r="AV14" s="331" t="s">
        <v>533</v>
      </c>
      <c r="AW14" s="331"/>
      <c r="AX14" s="149"/>
    </row>
    <row r="15" spans="1:50" s="313" customFormat="1" ht="240">
      <c r="A15" s="334"/>
      <c r="B15" s="334"/>
      <c r="C15" s="334">
        <v>327</v>
      </c>
      <c r="D15" s="334">
        <v>35</v>
      </c>
      <c r="E15" s="334"/>
      <c r="F15" s="334"/>
      <c r="G15" s="217"/>
      <c r="H15" s="334"/>
      <c r="I15" s="336" t="s">
        <v>492</v>
      </c>
      <c r="J15" s="210" t="s">
        <v>425</v>
      </c>
      <c r="K15" s="121" t="s">
        <v>424</v>
      </c>
      <c r="L15" s="218">
        <v>35000</v>
      </c>
      <c r="M15" s="218" t="s">
        <v>505</v>
      </c>
      <c r="N15" s="218" t="s">
        <v>530</v>
      </c>
      <c r="O15" s="222">
        <v>4191</v>
      </c>
      <c r="P15" s="222">
        <v>8472</v>
      </c>
      <c r="Q15" s="222">
        <v>8542</v>
      </c>
      <c r="R15" s="222">
        <v>8592</v>
      </c>
      <c r="S15" s="222">
        <v>5203</v>
      </c>
      <c r="T15" s="122" t="s">
        <v>433</v>
      </c>
      <c r="U15" s="218" t="s">
        <v>436</v>
      </c>
      <c r="V15" s="337">
        <v>200</v>
      </c>
      <c r="W15" s="337">
        <v>500</v>
      </c>
      <c r="X15" s="337">
        <v>600</v>
      </c>
      <c r="Y15" s="337">
        <v>700</v>
      </c>
      <c r="Z15" s="337">
        <v>800</v>
      </c>
      <c r="AA15" s="337">
        <v>800</v>
      </c>
      <c r="AB15" s="337">
        <v>800</v>
      </c>
      <c r="AC15" s="337">
        <v>800</v>
      </c>
      <c r="AD15" s="337">
        <v>800</v>
      </c>
      <c r="AE15" s="337">
        <v>800</v>
      </c>
      <c r="AF15" s="337">
        <v>867</v>
      </c>
      <c r="AG15" s="337">
        <v>875</v>
      </c>
      <c r="AH15" s="214">
        <v>224</v>
      </c>
      <c r="AI15" s="214">
        <v>402</v>
      </c>
      <c r="AJ15" s="214"/>
      <c r="AK15" s="214"/>
      <c r="AL15" s="214"/>
      <c r="AM15" s="214"/>
      <c r="AN15" s="214"/>
      <c r="AO15" s="214"/>
      <c r="AP15" s="214"/>
      <c r="AQ15" s="214"/>
      <c r="AR15" s="214"/>
      <c r="AS15" s="214"/>
      <c r="AT15" s="334">
        <f>SUM(AH15:AS15)</f>
        <v>626</v>
      </c>
      <c r="AU15" s="361">
        <f>AT15/Q15</f>
        <v>0.07328494497775696</v>
      </c>
      <c r="AV15" s="351" t="s">
        <v>531</v>
      </c>
      <c r="AW15" s="213"/>
      <c r="AX15" s="213"/>
    </row>
    <row r="16" spans="1:50" s="313" customFormat="1" ht="210">
      <c r="A16" s="284"/>
      <c r="B16" s="284"/>
      <c r="C16" s="284"/>
      <c r="D16" s="284">
        <v>31</v>
      </c>
      <c r="E16" s="324"/>
      <c r="F16" s="324"/>
      <c r="G16" s="217"/>
      <c r="H16" s="284"/>
      <c r="I16" s="216" t="s">
        <v>484</v>
      </c>
      <c r="J16" s="210" t="s">
        <v>420</v>
      </c>
      <c r="K16" s="121" t="s">
        <v>424</v>
      </c>
      <c r="L16" s="218">
        <v>2770</v>
      </c>
      <c r="M16" s="218" t="s">
        <v>504</v>
      </c>
      <c r="N16" s="218" t="s">
        <v>426</v>
      </c>
      <c r="O16" s="222">
        <v>425</v>
      </c>
      <c r="P16" s="222">
        <v>720</v>
      </c>
      <c r="Q16" s="222">
        <v>700</v>
      </c>
      <c r="R16" s="222">
        <v>700</v>
      </c>
      <c r="S16" s="222">
        <v>225</v>
      </c>
      <c r="T16" s="122" t="s">
        <v>433</v>
      </c>
      <c r="U16" s="218" t="s">
        <v>436</v>
      </c>
      <c r="V16" s="337">
        <v>15</v>
      </c>
      <c r="W16" s="337">
        <v>60</v>
      </c>
      <c r="X16" s="337">
        <v>60</v>
      </c>
      <c r="Y16" s="337">
        <v>60</v>
      </c>
      <c r="Z16" s="337">
        <v>60</v>
      </c>
      <c r="AA16" s="337">
        <v>60</v>
      </c>
      <c r="AB16" s="337">
        <v>60</v>
      </c>
      <c r="AC16" s="337">
        <v>65</v>
      </c>
      <c r="AD16" s="337">
        <v>65</v>
      </c>
      <c r="AE16" s="337">
        <v>65</v>
      </c>
      <c r="AF16" s="337">
        <v>65</v>
      </c>
      <c r="AG16" s="337">
        <v>65</v>
      </c>
      <c r="AH16" s="214">
        <v>22</v>
      </c>
      <c r="AI16" s="214">
        <v>86</v>
      </c>
      <c r="AJ16" s="214"/>
      <c r="AK16" s="214"/>
      <c r="AL16" s="214"/>
      <c r="AM16" s="214"/>
      <c r="AN16" s="214"/>
      <c r="AO16" s="214"/>
      <c r="AP16" s="214"/>
      <c r="AQ16" s="214"/>
      <c r="AR16" s="214"/>
      <c r="AS16" s="214"/>
      <c r="AT16" s="358">
        <f>SUM(AH16:AS16)</f>
        <v>108</v>
      </c>
      <c r="AU16" s="361">
        <f>AT16/Q16</f>
        <v>0.15428571428571428</v>
      </c>
      <c r="AV16" s="351" t="s">
        <v>536</v>
      </c>
      <c r="AW16" s="213"/>
      <c r="AX16" s="213"/>
    </row>
    <row r="17" spans="1:50" s="316" customFormat="1" ht="135">
      <c r="A17" s="324"/>
      <c r="B17" s="121"/>
      <c r="C17" s="121"/>
      <c r="D17" s="121"/>
      <c r="E17" s="121" t="s">
        <v>503</v>
      </c>
      <c r="F17" s="121"/>
      <c r="G17" s="217"/>
      <c r="H17" s="121"/>
      <c r="I17" s="209" t="s">
        <v>513</v>
      </c>
      <c r="J17" s="212" t="s">
        <v>487</v>
      </c>
      <c r="K17" s="121" t="s">
        <v>424</v>
      </c>
      <c r="L17" s="149"/>
      <c r="M17" s="314" t="s">
        <v>505</v>
      </c>
      <c r="N17" s="222"/>
      <c r="O17" s="149"/>
      <c r="P17" s="149"/>
      <c r="Q17" s="327"/>
      <c r="R17" s="149"/>
      <c r="S17" s="149"/>
      <c r="T17" s="222" t="s">
        <v>433</v>
      </c>
      <c r="U17" s="328" t="s">
        <v>436</v>
      </c>
      <c r="V17" s="329"/>
      <c r="W17" s="330"/>
      <c r="X17" s="330"/>
      <c r="Y17" s="330"/>
      <c r="Z17" s="330"/>
      <c r="AA17" s="330"/>
      <c r="AB17" s="330"/>
      <c r="AC17" s="330"/>
      <c r="AD17" s="330"/>
      <c r="AE17" s="330"/>
      <c r="AF17" s="330"/>
      <c r="AG17" s="330"/>
      <c r="AH17" s="214">
        <v>279</v>
      </c>
      <c r="AI17" s="352">
        <f>782</f>
        <v>782</v>
      </c>
      <c r="AJ17" s="314"/>
      <c r="AK17" s="314"/>
      <c r="AL17" s="314"/>
      <c r="AM17" s="314"/>
      <c r="AN17" s="314"/>
      <c r="AO17" s="314"/>
      <c r="AP17" s="314"/>
      <c r="AQ17" s="314"/>
      <c r="AR17" s="314"/>
      <c r="AS17" s="314"/>
      <c r="AT17" s="358"/>
      <c r="AU17" s="317"/>
      <c r="AV17" s="331" t="s">
        <v>538</v>
      </c>
      <c r="AW17" s="317"/>
      <c r="AX17" s="314"/>
    </row>
    <row r="18" spans="1:50" s="316" customFormat="1" ht="90">
      <c r="A18" s="324"/>
      <c r="B18" s="222"/>
      <c r="C18" s="222"/>
      <c r="E18" s="121" t="s">
        <v>503</v>
      </c>
      <c r="F18" s="222"/>
      <c r="G18" s="217"/>
      <c r="H18" s="222"/>
      <c r="I18" s="209" t="s">
        <v>537</v>
      </c>
      <c r="J18" s="211" t="s">
        <v>488</v>
      </c>
      <c r="K18" s="121" t="s">
        <v>424</v>
      </c>
      <c r="L18" s="149"/>
      <c r="M18" s="314" t="s">
        <v>506</v>
      </c>
      <c r="N18" s="222"/>
      <c r="O18" s="149"/>
      <c r="P18" s="149"/>
      <c r="Q18" s="327"/>
      <c r="R18" s="149"/>
      <c r="S18" s="149"/>
      <c r="T18" s="222" t="s">
        <v>433</v>
      </c>
      <c r="U18" s="328" t="s">
        <v>436</v>
      </c>
      <c r="V18" s="329"/>
      <c r="W18" s="330"/>
      <c r="X18" s="330"/>
      <c r="Y18" s="330"/>
      <c r="Z18" s="330"/>
      <c r="AA18" s="330"/>
      <c r="AB18" s="330"/>
      <c r="AC18" s="330"/>
      <c r="AD18" s="330"/>
      <c r="AE18" s="330"/>
      <c r="AF18" s="330"/>
      <c r="AG18" s="330"/>
      <c r="AH18" s="214">
        <v>3</v>
      </c>
      <c r="AI18" s="214">
        <v>6</v>
      </c>
      <c r="AJ18" s="149"/>
      <c r="AK18" s="149"/>
      <c r="AL18" s="149"/>
      <c r="AM18" s="149"/>
      <c r="AN18" s="149"/>
      <c r="AO18" s="149"/>
      <c r="AP18" s="149"/>
      <c r="AQ18" s="149"/>
      <c r="AR18" s="149"/>
      <c r="AS18" s="149"/>
      <c r="AT18" s="358"/>
      <c r="AU18" s="331"/>
      <c r="AV18" s="331" t="s">
        <v>559</v>
      </c>
      <c r="AW18" s="331"/>
      <c r="AX18" s="149"/>
    </row>
    <row r="19" spans="1:50" s="316" customFormat="1" ht="51">
      <c r="A19" s="222"/>
      <c r="B19" s="222"/>
      <c r="C19" s="222"/>
      <c r="D19" s="222"/>
      <c r="E19" s="121" t="s">
        <v>503</v>
      </c>
      <c r="F19" s="222"/>
      <c r="G19" s="217"/>
      <c r="H19" s="222"/>
      <c r="I19" s="209" t="s">
        <v>514</v>
      </c>
      <c r="J19" s="211" t="s">
        <v>489</v>
      </c>
      <c r="K19" s="121" t="s">
        <v>424</v>
      </c>
      <c r="L19" s="149"/>
      <c r="M19" s="314" t="s">
        <v>507</v>
      </c>
      <c r="N19" s="222"/>
      <c r="O19" s="149"/>
      <c r="P19" s="149"/>
      <c r="Q19" s="327"/>
      <c r="R19" s="149"/>
      <c r="S19" s="149"/>
      <c r="T19" s="222" t="s">
        <v>433</v>
      </c>
      <c r="U19" s="328" t="s">
        <v>436</v>
      </c>
      <c r="V19" s="329"/>
      <c r="W19" s="330"/>
      <c r="X19" s="330"/>
      <c r="Y19" s="330"/>
      <c r="Z19" s="330"/>
      <c r="AA19" s="330"/>
      <c r="AB19" s="330"/>
      <c r="AC19" s="330"/>
      <c r="AD19" s="330"/>
      <c r="AE19" s="330"/>
      <c r="AF19" s="330"/>
      <c r="AG19" s="330"/>
      <c r="AH19" s="214">
        <v>0</v>
      </c>
      <c r="AI19" s="349">
        <v>0</v>
      </c>
      <c r="AJ19" s="149"/>
      <c r="AK19" s="149"/>
      <c r="AL19" s="149"/>
      <c r="AM19" s="149"/>
      <c r="AN19" s="149"/>
      <c r="AO19" s="149"/>
      <c r="AP19" s="149"/>
      <c r="AQ19" s="149"/>
      <c r="AR19" s="149"/>
      <c r="AS19" s="149"/>
      <c r="AT19" s="358"/>
      <c r="AU19" s="331"/>
      <c r="AV19" s="331"/>
      <c r="AW19" s="331"/>
      <c r="AX19" s="149"/>
    </row>
    <row r="20" spans="1:50" s="316" customFormat="1" ht="45">
      <c r="A20" s="324"/>
      <c r="B20" s="222"/>
      <c r="C20" s="222"/>
      <c r="D20" s="222"/>
      <c r="E20" s="324">
        <v>1</v>
      </c>
      <c r="F20" s="222"/>
      <c r="G20" s="217"/>
      <c r="H20" s="222"/>
      <c r="I20" s="209" t="s">
        <v>515</v>
      </c>
      <c r="J20" s="211" t="s">
        <v>490</v>
      </c>
      <c r="K20" s="121" t="s">
        <v>424</v>
      </c>
      <c r="L20" s="149"/>
      <c r="M20" s="314" t="s">
        <v>508</v>
      </c>
      <c r="N20" s="222"/>
      <c r="O20" s="149"/>
      <c r="P20" s="149"/>
      <c r="Q20" s="327"/>
      <c r="R20" s="149"/>
      <c r="S20" s="149"/>
      <c r="T20" s="222" t="s">
        <v>433</v>
      </c>
      <c r="U20" s="328" t="s">
        <v>436</v>
      </c>
      <c r="V20" s="329"/>
      <c r="W20" s="330"/>
      <c r="X20" s="330"/>
      <c r="Y20" s="330"/>
      <c r="Z20" s="330"/>
      <c r="AA20" s="330"/>
      <c r="AB20" s="330"/>
      <c r="AC20" s="330"/>
      <c r="AD20" s="330"/>
      <c r="AE20" s="330"/>
      <c r="AF20" s="330"/>
      <c r="AG20" s="330"/>
      <c r="AH20" s="214">
        <v>43</v>
      </c>
      <c r="AI20" s="349">
        <v>165</v>
      </c>
      <c r="AJ20" s="149"/>
      <c r="AK20" s="149"/>
      <c r="AL20" s="149"/>
      <c r="AM20" s="149"/>
      <c r="AN20" s="149"/>
      <c r="AO20" s="149"/>
      <c r="AP20" s="149"/>
      <c r="AQ20" s="149"/>
      <c r="AR20" s="149"/>
      <c r="AS20" s="149"/>
      <c r="AT20" s="358"/>
      <c r="AU20" s="331"/>
      <c r="AV20" s="331" t="s">
        <v>539</v>
      </c>
      <c r="AW20" s="331"/>
      <c r="AX20" s="149"/>
    </row>
    <row r="21" spans="1:50" s="316" customFormat="1" ht="60">
      <c r="A21" s="324"/>
      <c r="B21" s="222"/>
      <c r="C21" s="222"/>
      <c r="D21" s="222"/>
      <c r="E21" s="324">
        <v>2</v>
      </c>
      <c r="F21" s="222"/>
      <c r="G21" s="217"/>
      <c r="H21" s="222"/>
      <c r="I21" s="209" t="s">
        <v>515</v>
      </c>
      <c r="J21" s="211" t="s">
        <v>486</v>
      </c>
      <c r="K21" s="121" t="s">
        <v>424</v>
      </c>
      <c r="L21" s="149"/>
      <c r="M21" s="314" t="s">
        <v>508</v>
      </c>
      <c r="N21" s="222"/>
      <c r="O21" s="149"/>
      <c r="P21" s="149"/>
      <c r="Q21" s="327"/>
      <c r="R21" s="149"/>
      <c r="S21" s="149"/>
      <c r="T21" s="222" t="s">
        <v>433</v>
      </c>
      <c r="U21" s="328" t="s">
        <v>436</v>
      </c>
      <c r="V21" s="329"/>
      <c r="W21" s="330"/>
      <c r="X21" s="330"/>
      <c r="Y21" s="330"/>
      <c r="Z21" s="330"/>
      <c r="AA21" s="330"/>
      <c r="AB21" s="330"/>
      <c r="AC21" s="330"/>
      <c r="AD21" s="330"/>
      <c r="AE21" s="330"/>
      <c r="AF21" s="330"/>
      <c r="AG21" s="330"/>
      <c r="AH21" s="214">
        <v>102</v>
      </c>
      <c r="AI21" s="349">
        <v>355</v>
      </c>
      <c r="AJ21" s="149"/>
      <c r="AK21" s="149"/>
      <c r="AL21" s="149"/>
      <c r="AM21" s="149"/>
      <c r="AN21" s="149"/>
      <c r="AO21" s="149"/>
      <c r="AP21" s="149"/>
      <c r="AQ21" s="149"/>
      <c r="AR21" s="149"/>
      <c r="AS21" s="149"/>
      <c r="AT21" s="358"/>
      <c r="AU21" s="331"/>
      <c r="AV21" s="331" t="s">
        <v>574</v>
      </c>
      <c r="AW21" s="331"/>
      <c r="AX21" s="149"/>
    </row>
    <row r="22" spans="1:50" s="316" customFormat="1" ht="30">
      <c r="A22" s="324"/>
      <c r="B22" s="222"/>
      <c r="C22" s="222"/>
      <c r="D22" s="222"/>
      <c r="E22" s="324">
        <v>3</v>
      </c>
      <c r="F22" s="222"/>
      <c r="G22" s="217"/>
      <c r="H22" s="222"/>
      <c r="I22" s="209" t="s">
        <v>516</v>
      </c>
      <c r="J22" s="211" t="s">
        <v>460</v>
      </c>
      <c r="K22" s="121" t="s">
        <v>424</v>
      </c>
      <c r="L22" s="149"/>
      <c r="M22" s="314" t="s">
        <v>509</v>
      </c>
      <c r="N22" s="222"/>
      <c r="O22" s="149"/>
      <c r="P22" s="149"/>
      <c r="Q22" s="327"/>
      <c r="R22" s="149"/>
      <c r="S22" s="149"/>
      <c r="T22" s="222" t="s">
        <v>433</v>
      </c>
      <c r="U22" s="328" t="s">
        <v>436</v>
      </c>
      <c r="V22" s="329"/>
      <c r="W22" s="330"/>
      <c r="X22" s="330"/>
      <c r="Y22" s="330"/>
      <c r="Z22" s="330"/>
      <c r="AA22" s="330"/>
      <c r="AB22" s="330"/>
      <c r="AC22" s="330"/>
      <c r="AD22" s="330"/>
      <c r="AE22" s="330"/>
      <c r="AF22" s="330"/>
      <c r="AG22" s="330"/>
      <c r="AH22" s="214">
        <v>15</v>
      </c>
      <c r="AI22" s="349">
        <v>49</v>
      </c>
      <c r="AJ22" s="149"/>
      <c r="AK22" s="149"/>
      <c r="AL22" s="149"/>
      <c r="AM22" s="149"/>
      <c r="AN22" s="149"/>
      <c r="AO22" s="149"/>
      <c r="AP22" s="149"/>
      <c r="AQ22" s="149"/>
      <c r="AR22" s="149"/>
      <c r="AS22" s="149"/>
      <c r="AT22" s="358"/>
      <c r="AU22" s="331"/>
      <c r="AV22" s="331" t="s">
        <v>560</v>
      </c>
      <c r="AW22" s="331"/>
      <c r="AX22" s="149"/>
    </row>
    <row r="23" spans="1:50" s="316" customFormat="1" ht="30">
      <c r="A23" s="324"/>
      <c r="B23" s="222"/>
      <c r="C23" s="222"/>
      <c r="D23" s="222"/>
      <c r="E23" s="324">
        <v>3</v>
      </c>
      <c r="F23" s="222"/>
      <c r="G23" s="217"/>
      <c r="H23" s="222"/>
      <c r="I23" s="209" t="s">
        <v>517</v>
      </c>
      <c r="J23" s="211" t="s">
        <v>461</v>
      </c>
      <c r="K23" s="121" t="s">
        <v>424</v>
      </c>
      <c r="L23" s="149"/>
      <c r="M23" s="314" t="s">
        <v>509</v>
      </c>
      <c r="N23" s="222"/>
      <c r="O23" s="149"/>
      <c r="P23" s="149"/>
      <c r="Q23" s="327"/>
      <c r="R23" s="149"/>
      <c r="S23" s="149"/>
      <c r="T23" s="222" t="s">
        <v>433</v>
      </c>
      <c r="U23" s="328" t="s">
        <v>436</v>
      </c>
      <c r="V23" s="329"/>
      <c r="W23" s="330"/>
      <c r="X23" s="330"/>
      <c r="Y23" s="330"/>
      <c r="Z23" s="330"/>
      <c r="AA23" s="330"/>
      <c r="AB23" s="330"/>
      <c r="AC23" s="330"/>
      <c r="AD23" s="330"/>
      <c r="AE23" s="330"/>
      <c r="AF23" s="330"/>
      <c r="AG23" s="330"/>
      <c r="AH23" s="214">
        <v>7</v>
      </c>
      <c r="AI23" s="349">
        <v>32</v>
      </c>
      <c r="AJ23" s="149"/>
      <c r="AK23" s="149"/>
      <c r="AL23" s="149"/>
      <c r="AM23" s="149"/>
      <c r="AN23" s="149"/>
      <c r="AO23" s="149"/>
      <c r="AP23" s="149"/>
      <c r="AQ23" s="149"/>
      <c r="AR23" s="149"/>
      <c r="AS23" s="149"/>
      <c r="AT23" s="358"/>
      <c r="AU23" s="331"/>
      <c r="AV23" s="331" t="s">
        <v>561</v>
      </c>
      <c r="AW23" s="331"/>
      <c r="AX23" s="149"/>
    </row>
    <row r="24" spans="1:50" s="316" customFormat="1" ht="30">
      <c r="A24" s="324"/>
      <c r="B24" s="222"/>
      <c r="C24" s="222"/>
      <c r="D24" s="222"/>
      <c r="E24" s="324">
        <v>3</v>
      </c>
      <c r="F24" s="222"/>
      <c r="G24" s="217"/>
      <c r="H24" s="222"/>
      <c r="I24" s="209" t="s">
        <v>518</v>
      </c>
      <c r="J24" s="211" t="s">
        <v>462</v>
      </c>
      <c r="K24" s="121" t="s">
        <v>424</v>
      </c>
      <c r="L24" s="149"/>
      <c r="M24" s="314" t="s">
        <v>509</v>
      </c>
      <c r="N24" s="222"/>
      <c r="O24" s="149"/>
      <c r="P24" s="149"/>
      <c r="Q24" s="327"/>
      <c r="R24" s="149"/>
      <c r="S24" s="149"/>
      <c r="T24" s="222" t="s">
        <v>433</v>
      </c>
      <c r="U24" s="328" t="s">
        <v>436</v>
      </c>
      <c r="V24" s="329"/>
      <c r="W24" s="330"/>
      <c r="X24" s="330"/>
      <c r="Y24" s="330"/>
      <c r="Z24" s="330"/>
      <c r="AA24" s="330"/>
      <c r="AB24" s="330"/>
      <c r="AC24" s="330"/>
      <c r="AD24" s="330"/>
      <c r="AE24" s="330"/>
      <c r="AF24" s="330"/>
      <c r="AG24" s="330"/>
      <c r="AH24" s="214">
        <v>0</v>
      </c>
      <c r="AI24" s="349">
        <v>5</v>
      </c>
      <c r="AJ24" s="149"/>
      <c r="AK24" s="149"/>
      <c r="AL24" s="149"/>
      <c r="AM24" s="149"/>
      <c r="AN24" s="149"/>
      <c r="AO24" s="149"/>
      <c r="AP24" s="149"/>
      <c r="AQ24" s="149"/>
      <c r="AR24" s="149"/>
      <c r="AS24" s="149"/>
      <c r="AT24" s="358"/>
      <c r="AU24" s="331"/>
      <c r="AV24" s="331" t="s">
        <v>562</v>
      </c>
      <c r="AW24" s="331"/>
      <c r="AX24" s="149"/>
    </row>
    <row r="25" spans="1:50" s="316" customFormat="1" ht="60">
      <c r="A25" s="324"/>
      <c r="B25" s="222"/>
      <c r="C25" s="222"/>
      <c r="D25" s="222"/>
      <c r="E25" s="324">
        <v>3</v>
      </c>
      <c r="F25" s="222"/>
      <c r="G25" s="217"/>
      <c r="H25" s="222"/>
      <c r="I25" s="209" t="s">
        <v>519</v>
      </c>
      <c r="J25" s="211" t="s">
        <v>463</v>
      </c>
      <c r="K25" s="121" t="s">
        <v>394</v>
      </c>
      <c r="L25" s="149"/>
      <c r="M25" s="314" t="s">
        <v>510</v>
      </c>
      <c r="N25" s="222"/>
      <c r="O25" s="149"/>
      <c r="P25" s="149"/>
      <c r="Q25" s="327"/>
      <c r="R25" s="149"/>
      <c r="S25" s="149"/>
      <c r="T25" s="222" t="s">
        <v>433</v>
      </c>
      <c r="U25" s="328" t="s">
        <v>436</v>
      </c>
      <c r="V25" s="329"/>
      <c r="W25" s="330"/>
      <c r="X25" s="330"/>
      <c r="Y25" s="330"/>
      <c r="Z25" s="330"/>
      <c r="AA25" s="330"/>
      <c r="AB25" s="330"/>
      <c r="AC25" s="330"/>
      <c r="AD25" s="330"/>
      <c r="AE25" s="330"/>
      <c r="AF25" s="330"/>
      <c r="AG25" s="330"/>
      <c r="AH25" s="214">
        <v>490</v>
      </c>
      <c r="AI25" s="214">
        <v>817</v>
      </c>
      <c r="AJ25" s="149"/>
      <c r="AK25" s="149"/>
      <c r="AL25" s="149"/>
      <c r="AM25" s="149"/>
      <c r="AN25" s="149"/>
      <c r="AO25" s="149"/>
      <c r="AP25" s="149"/>
      <c r="AQ25" s="149"/>
      <c r="AR25" s="149"/>
      <c r="AS25" s="149"/>
      <c r="AT25" s="358"/>
      <c r="AU25" s="331"/>
      <c r="AV25" s="331" t="s">
        <v>563</v>
      </c>
      <c r="AW25" s="331"/>
      <c r="AX25" s="149"/>
    </row>
    <row r="26" spans="1:50" s="316" customFormat="1" ht="90">
      <c r="A26" s="324"/>
      <c r="B26" s="222"/>
      <c r="C26" s="222"/>
      <c r="D26" s="222"/>
      <c r="E26" s="324">
        <v>3</v>
      </c>
      <c r="F26" s="222"/>
      <c r="G26" s="217"/>
      <c r="H26" s="222"/>
      <c r="I26" s="209" t="s">
        <v>520</v>
      </c>
      <c r="J26" s="211" t="s">
        <v>464</v>
      </c>
      <c r="K26" s="121" t="s">
        <v>394</v>
      </c>
      <c r="L26" s="149"/>
      <c r="M26" s="314" t="s">
        <v>510</v>
      </c>
      <c r="N26" s="222"/>
      <c r="O26" s="149"/>
      <c r="P26" s="149"/>
      <c r="Q26" s="327"/>
      <c r="R26" s="149"/>
      <c r="S26" s="149"/>
      <c r="T26" s="222" t="s">
        <v>433</v>
      </c>
      <c r="U26" s="328" t="s">
        <v>436</v>
      </c>
      <c r="V26" s="329"/>
      <c r="W26" s="330"/>
      <c r="X26" s="330"/>
      <c r="Y26" s="330"/>
      <c r="Z26" s="330"/>
      <c r="AA26" s="330"/>
      <c r="AB26" s="330"/>
      <c r="AC26" s="330"/>
      <c r="AD26" s="330"/>
      <c r="AE26" s="330"/>
      <c r="AF26" s="330"/>
      <c r="AG26" s="330"/>
      <c r="AH26" s="214">
        <v>947</v>
      </c>
      <c r="AI26" s="214">
        <v>1053</v>
      </c>
      <c r="AJ26" s="149"/>
      <c r="AK26" s="149"/>
      <c r="AL26" s="149"/>
      <c r="AM26" s="149"/>
      <c r="AN26" s="149"/>
      <c r="AO26" s="149"/>
      <c r="AP26" s="149"/>
      <c r="AQ26" s="149"/>
      <c r="AR26" s="149"/>
      <c r="AS26" s="149"/>
      <c r="AT26" s="358"/>
      <c r="AU26" s="331"/>
      <c r="AV26" s="331" t="s">
        <v>564</v>
      </c>
      <c r="AW26" s="331"/>
      <c r="AX26" s="149"/>
    </row>
    <row r="27" spans="1:50" s="316" customFormat="1" ht="45">
      <c r="A27" s="324"/>
      <c r="B27" s="222"/>
      <c r="C27" s="222"/>
      <c r="D27" s="222"/>
      <c r="E27" s="324">
        <v>7</v>
      </c>
      <c r="F27" s="222"/>
      <c r="G27" s="217"/>
      <c r="H27" s="222"/>
      <c r="I27" s="209" t="s">
        <v>515</v>
      </c>
      <c r="J27" s="211" t="s">
        <v>465</v>
      </c>
      <c r="K27" s="121" t="s">
        <v>424</v>
      </c>
      <c r="L27" s="149"/>
      <c r="M27" s="314" t="s">
        <v>508</v>
      </c>
      <c r="N27" s="222"/>
      <c r="O27" s="149"/>
      <c r="P27" s="149"/>
      <c r="Q27" s="327"/>
      <c r="R27" s="149"/>
      <c r="S27" s="149"/>
      <c r="T27" s="222" t="s">
        <v>433</v>
      </c>
      <c r="U27" s="328" t="s">
        <v>436</v>
      </c>
      <c r="V27" s="329"/>
      <c r="W27" s="330"/>
      <c r="X27" s="330"/>
      <c r="Y27" s="330"/>
      <c r="Z27" s="330"/>
      <c r="AA27" s="330"/>
      <c r="AB27" s="330"/>
      <c r="AC27" s="330"/>
      <c r="AD27" s="330"/>
      <c r="AE27" s="330"/>
      <c r="AF27" s="330"/>
      <c r="AG27" s="330"/>
      <c r="AH27" s="214">
        <v>31</v>
      </c>
      <c r="AI27" s="349">
        <v>147</v>
      </c>
      <c r="AJ27" s="149"/>
      <c r="AK27" s="149"/>
      <c r="AL27" s="149"/>
      <c r="AM27" s="149"/>
      <c r="AN27" s="149"/>
      <c r="AO27" s="149"/>
      <c r="AP27" s="149"/>
      <c r="AQ27" s="149"/>
      <c r="AR27" s="149"/>
      <c r="AS27" s="149"/>
      <c r="AT27" s="358"/>
      <c r="AU27" s="331"/>
      <c r="AV27" s="331" t="s">
        <v>565</v>
      </c>
      <c r="AW27" s="331"/>
      <c r="AX27" s="149"/>
    </row>
    <row r="28" spans="1:50" s="316" customFormat="1" ht="45">
      <c r="A28" s="324"/>
      <c r="B28" s="222"/>
      <c r="C28" s="222"/>
      <c r="D28" s="222"/>
      <c r="E28" s="324">
        <v>7</v>
      </c>
      <c r="F28" s="222"/>
      <c r="G28" s="217"/>
      <c r="H28" s="222"/>
      <c r="I28" s="209" t="s">
        <v>515</v>
      </c>
      <c r="J28" s="211" t="s">
        <v>466</v>
      </c>
      <c r="K28" s="121" t="s">
        <v>424</v>
      </c>
      <c r="L28" s="149"/>
      <c r="M28" s="314" t="s">
        <v>508</v>
      </c>
      <c r="N28" s="222"/>
      <c r="O28" s="149"/>
      <c r="P28" s="149"/>
      <c r="Q28" s="327"/>
      <c r="R28" s="149"/>
      <c r="S28" s="149"/>
      <c r="T28" s="222" t="s">
        <v>433</v>
      </c>
      <c r="U28" s="328" t="s">
        <v>436</v>
      </c>
      <c r="V28" s="329"/>
      <c r="W28" s="330"/>
      <c r="X28" s="330"/>
      <c r="Y28" s="330"/>
      <c r="Z28" s="330"/>
      <c r="AA28" s="330"/>
      <c r="AB28" s="330"/>
      <c r="AC28" s="330"/>
      <c r="AD28" s="330"/>
      <c r="AE28" s="330"/>
      <c r="AF28" s="330"/>
      <c r="AG28" s="330"/>
      <c r="AH28" s="214">
        <v>1</v>
      </c>
      <c r="AI28" s="349">
        <v>49</v>
      </c>
      <c r="AJ28" s="149"/>
      <c r="AK28" s="149"/>
      <c r="AL28" s="149"/>
      <c r="AM28" s="149"/>
      <c r="AN28" s="149"/>
      <c r="AO28" s="149"/>
      <c r="AP28" s="149"/>
      <c r="AQ28" s="149"/>
      <c r="AR28" s="149"/>
      <c r="AS28" s="149"/>
      <c r="AT28" s="358"/>
      <c r="AU28" s="331"/>
      <c r="AV28" s="331" t="s">
        <v>566</v>
      </c>
      <c r="AW28" s="331"/>
      <c r="AX28" s="149"/>
    </row>
    <row r="29" spans="1:50" s="316" customFormat="1" ht="45">
      <c r="A29" s="324"/>
      <c r="B29" s="222"/>
      <c r="C29" s="222"/>
      <c r="D29" s="222"/>
      <c r="E29" s="324">
        <v>7</v>
      </c>
      <c r="F29" s="222"/>
      <c r="G29" s="217"/>
      <c r="H29" s="222"/>
      <c r="I29" s="209" t="s">
        <v>515</v>
      </c>
      <c r="J29" s="211" t="s">
        <v>467</v>
      </c>
      <c r="K29" s="121" t="s">
        <v>424</v>
      </c>
      <c r="L29" s="149"/>
      <c r="M29" s="314" t="s">
        <v>508</v>
      </c>
      <c r="N29" s="222"/>
      <c r="O29" s="149"/>
      <c r="P29" s="149"/>
      <c r="Q29" s="327"/>
      <c r="R29" s="149"/>
      <c r="S29" s="149"/>
      <c r="T29" s="222" t="s">
        <v>433</v>
      </c>
      <c r="U29" s="328" t="s">
        <v>436</v>
      </c>
      <c r="V29" s="329"/>
      <c r="W29" s="330"/>
      <c r="X29" s="330"/>
      <c r="Y29" s="330"/>
      <c r="Z29" s="330"/>
      <c r="AA29" s="330"/>
      <c r="AB29" s="330"/>
      <c r="AC29" s="330"/>
      <c r="AD29" s="330"/>
      <c r="AE29" s="330"/>
      <c r="AF29" s="330"/>
      <c r="AG29" s="330"/>
      <c r="AH29" s="214">
        <v>20</v>
      </c>
      <c r="AI29" s="349">
        <v>56</v>
      </c>
      <c r="AJ29" s="149"/>
      <c r="AK29" s="149"/>
      <c r="AL29" s="149"/>
      <c r="AM29" s="149"/>
      <c r="AN29" s="149"/>
      <c r="AO29" s="149"/>
      <c r="AP29" s="149"/>
      <c r="AQ29" s="149"/>
      <c r="AR29" s="149"/>
      <c r="AS29" s="149"/>
      <c r="AT29" s="358"/>
      <c r="AU29" s="331"/>
      <c r="AV29" s="331" t="s">
        <v>567</v>
      </c>
      <c r="AW29" s="331"/>
      <c r="AX29" s="149"/>
    </row>
    <row r="30" spans="1:50" s="316" customFormat="1" ht="45">
      <c r="A30" s="324"/>
      <c r="B30" s="222"/>
      <c r="C30" s="222"/>
      <c r="D30" s="222"/>
      <c r="E30" s="324">
        <v>7</v>
      </c>
      <c r="F30" s="222"/>
      <c r="G30" s="217"/>
      <c r="H30" s="222"/>
      <c r="I30" s="209" t="s">
        <v>515</v>
      </c>
      <c r="J30" s="211" t="s">
        <v>468</v>
      </c>
      <c r="K30" s="121" t="s">
        <v>424</v>
      </c>
      <c r="L30" s="149"/>
      <c r="M30" s="314" t="s">
        <v>508</v>
      </c>
      <c r="N30" s="222"/>
      <c r="O30" s="149"/>
      <c r="P30" s="149"/>
      <c r="Q30" s="327"/>
      <c r="R30" s="149"/>
      <c r="S30" s="149"/>
      <c r="T30" s="222" t="s">
        <v>433</v>
      </c>
      <c r="U30" s="328" t="s">
        <v>436</v>
      </c>
      <c r="V30" s="329"/>
      <c r="W30" s="330"/>
      <c r="X30" s="330"/>
      <c r="Y30" s="330"/>
      <c r="Z30" s="330"/>
      <c r="AA30" s="330"/>
      <c r="AB30" s="330"/>
      <c r="AC30" s="330"/>
      <c r="AD30" s="330"/>
      <c r="AE30" s="330"/>
      <c r="AF30" s="330"/>
      <c r="AG30" s="330"/>
      <c r="AH30" s="214">
        <v>36</v>
      </c>
      <c r="AI30" s="349">
        <v>117</v>
      </c>
      <c r="AJ30" s="149"/>
      <c r="AK30" s="149"/>
      <c r="AL30" s="149"/>
      <c r="AM30" s="149"/>
      <c r="AN30" s="149"/>
      <c r="AO30" s="149"/>
      <c r="AP30" s="149"/>
      <c r="AQ30" s="149"/>
      <c r="AR30" s="149"/>
      <c r="AS30" s="149"/>
      <c r="AT30" s="358"/>
      <c r="AU30" s="331"/>
      <c r="AV30" s="331" t="s">
        <v>568</v>
      </c>
      <c r="AW30" s="331"/>
      <c r="AX30" s="149"/>
    </row>
    <row r="31" spans="1:50" s="316" customFormat="1" ht="90">
      <c r="A31" s="324"/>
      <c r="B31" s="222"/>
      <c r="C31" s="222"/>
      <c r="D31" s="222"/>
      <c r="E31" s="324">
        <v>9</v>
      </c>
      <c r="F31" s="222"/>
      <c r="G31" s="217"/>
      <c r="H31" s="222"/>
      <c r="I31" s="209" t="s">
        <v>515</v>
      </c>
      <c r="J31" s="211" t="s">
        <v>485</v>
      </c>
      <c r="K31" s="121" t="s">
        <v>424</v>
      </c>
      <c r="L31" s="149"/>
      <c r="M31" s="314" t="s">
        <v>510</v>
      </c>
      <c r="N31" s="222"/>
      <c r="O31" s="149"/>
      <c r="P31" s="149"/>
      <c r="Q31" s="327"/>
      <c r="R31" s="149"/>
      <c r="S31" s="149"/>
      <c r="T31" s="222" t="s">
        <v>433</v>
      </c>
      <c r="U31" s="328" t="s">
        <v>436</v>
      </c>
      <c r="V31" s="329"/>
      <c r="W31" s="330"/>
      <c r="X31" s="330"/>
      <c r="Y31" s="330"/>
      <c r="Z31" s="330"/>
      <c r="AA31" s="330"/>
      <c r="AB31" s="330"/>
      <c r="AC31" s="330"/>
      <c r="AD31" s="330"/>
      <c r="AE31" s="330"/>
      <c r="AF31" s="330"/>
      <c r="AG31" s="330"/>
      <c r="AH31" s="214">
        <v>0</v>
      </c>
      <c r="AI31" s="349">
        <v>12</v>
      </c>
      <c r="AJ31" s="149"/>
      <c r="AK31" s="149"/>
      <c r="AL31" s="149"/>
      <c r="AM31" s="149"/>
      <c r="AN31" s="149"/>
      <c r="AO31" s="149"/>
      <c r="AP31" s="149"/>
      <c r="AQ31" s="149"/>
      <c r="AR31" s="149"/>
      <c r="AS31" s="149"/>
      <c r="AT31" s="358"/>
      <c r="AU31" s="331"/>
      <c r="AV31" s="331" t="s">
        <v>569</v>
      </c>
      <c r="AW31" s="331"/>
      <c r="AX31" s="149"/>
    </row>
    <row r="32" spans="1:50" s="316" customFormat="1" ht="60">
      <c r="A32" s="324"/>
      <c r="B32" s="222"/>
      <c r="C32" s="222"/>
      <c r="D32" s="222"/>
      <c r="E32" s="324" t="s">
        <v>501</v>
      </c>
      <c r="F32" s="222"/>
      <c r="G32" s="217"/>
      <c r="H32" s="222"/>
      <c r="I32" s="209" t="s">
        <v>515</v>
      </c>
      <c r="J32" s="211" t="s">
        <v>469</v>
      </c>
      <c r="K32" s="121" t="s">
        <v>424</v>
      </c>
      <c r="L32" s="149"/>
      <c r="M32" s="314" t="s">
        <v>508</v>
      </c>
      <c r="N32" s="222"/>
      <c r="O32" s="149"/>
      <c r="P32" s="149"/>
      <c r="Q32" s="327"/>
      <c r="R32" s="149"/>
      <c r="S32" s="149"/>
      <c r="T32" s="222" t="s">
        <v>433</v>
      </c>
      <c r="U32" s="328" t="s">
        <v>436</v>
      </c>
      <c r="V32" s="329"/>
      <c r="W32" s="330"/>
      <c r="X32" s="330"/>
      <c r="Y32" s="330"/>
      <c r="Z32" s="330"/>
      <c r="AA32" s="330"/>
      <c r="AB32" s="330"/>
      <c r="AC32" s="330"/>
      <c r="AD32" s="330"/>
      <c r="AE32" s="330"/>
      <c r="AF32" s="330"/>
      <c r="AG32" s="330"/>
      <c r="AH32" s="214">
        <v>57</v>
      </c>
      <c r="AI32" s="349">
        <v>110</v>
      </c>
      <c r="AJ32" s="149"/>
      <c r="AK32" s="149"/>
      <c r="AL32" s="149"/>
      <c r="AM32" s="149"/>
      <c r="AN32" s="149"/>
      <c r="AO32" s="149"/>
      <c r="AP32" s="149"/>
      <c r="AQ32" s="149"/>
      <c r="AR32" s="149"/>
      <c r="AS32" s="149"/>
      <c r="AT32" s="358"/>
      <c r="AU32" s="331"/>
      <c r="AV32" s="331" t="s">
        <v>572</v>
      </c>
      <c r="AW32" s="331"/>
      <c r="AX32" s="149"/>
    </row>
    <row r="33" spans="1:50" s="316" customFormat="1" ht="60">
      <c r="A33" s="334"/>
      <c r="B33" s="222"/>
      <c r="C33" s="222"/>
      <c r="D33" s="222"/>
      <c r="E33" s="334" t="s">
        <v>502</v>
      </c>
      <c r="F33" s="222"/>
      <c r="G33" s="217"/>
      <c r="H33" s="222"/>
      <c r="I33" s="209" t="s">
        <v>515</v>
      </c>
      <c r="J33" s="211" t="s">
        <v>470</v>
      </c>
      <c r="K33" s="121" t="s">
        <v>424</v>
      </c>
      <c r="L33" s="149"/>
      <c r="M33" s="314" t="s">
        <v>508</v>
      </c>
      <c r="N33" s="222"/>
      <c r="O33" s="149"/>
      <c r="P33" s="149"/>
      <c r="Q33" s="327"/>
      <c r="R33" s="149"/>
      <c r="S33" s="149"/>
      <c r="T33" s="222" t="s">
        <v>433</v>
      </c>
      <c r="U33" s="328" t="s">
        <v>436</v>
      </c>
      <c r="V33" s="329"/>
      <c r="W33" s="330"/>
      <c r="X33" s="330"/>
      <c r="Y33" s="330"/>
      <c r="Z33" s="330"/>
      <c r="AA33" s="330"/>
      <c r="AB33" s="330"/>
      <c r="AC33" s="330"/>
      <c r="AD33" s="330"/>
      <c r="AE33" s="330"/>
      <c r="AF33" s="330"/>
      <c r="AG33" s="330"/>
      <c r="AH33" s="214">
        <v>47</v>
      </c>
      <c r="AI33" s="349">
        <v>99</v>
      </c>
      <c r="AJ33" s="149"/>
      <c r="AK33" s="149"/>
      <c r="AL33" s="149"/>
      <c r="AM33" s="149"/>
      <c r="AN33" s="149"/>
      <c r="AO33" s="149"/>
      <c r="AP33" s="149"/>
      <c r="AQ33" s="149"/>
      <c r="AR33" s="149"/>
      <c r="AS33" s="149"/>
      <c r="AT33" s="358"/>
      <c r="AU33" s="331"/>
      <c r="AV33" s="331" t="s">
        <v>570</v>
      </c>
      <c r="AW33" s="331"/>
      <c r="AX33" s="149"/>
    </row>
    <row r="34" spans="1:50" s="316" customFormat="1" ht="135">
      <c r="A34" s="334"/>
      <c r="B34" s="121"/>
      <c r="C34" s="121"/>
      <c r="D34" s="121"/>
      <c r="E34" s="121"/>
      <c r="F34" s="222"/>
      <c r="G34" s="217" t="s">
        <v>204</v>
      </c>
      <c r="H34" s="121"/>
      <c r="I34" s="207" t="s">
        <v>421</v>
      </c>
      <c r="J34" s="210" t="s">
        <v>422</v>
      </c>
      <c r="K34" s="222"/>
      <c r="L34" s="121"/>
      <c r="M34" s="222" t="s">
        <v>497</v>
      </c>
      <c r="N34" s="121" t="s">
        <v>428</v>
      </c>
      <c r="O34" s="122"/>
      <c r="P34" s="122"/>
      <c r="Q34" s="220">
        <v>1</v>
      </c>
      <c r="R34" s="122"/>
      <c r="S34" s="122"/>
      <c r="T34" s="122" t="s">
        <v>433</v>
      </c>
      <c r="U34" s="122" t="s">
        <v>435</v>
      </c>
      <c r="V34" s="221">
        <v>1</v>
      </c>
      <c r="W34" s="221">
        <v>1</v>
      </c>
      <c r="X34" s="221">
        <v>1</v>
      </c>
      <c r="Y34" s="221">
        <v>1</v>
      </c>
      <c r="Z34" s="221">
        <v>1</v>
      </c>
      <c r="AA34" s="221">
        <v>1</v>
      </c>
      <c r="AB34" s="221">
        <v>1</v>
      </c>
      <c r="AC34" s="221">
        <v>1</v>
      </c>
      <c r="AD34" s="221">
        <v>1</v>
      </c>
      <c r="AE34" s="221">
        <v>1</v>
      </c>
      <c r="AF34" s="221">
        <v>1</v>
      </c>
      <c r="AG34" s="221">
        <v>1</v>
      </c>
      <c r="AH34" s="335">
        <v>1</v>
      </c>
      <c r="AI34" s="335">
        <v>1</v>
      </c>
      <c r="AJ34" s="314"/>
      <c r="AK34" s="314"/>
      <c r="AL34" s="314"/>
      <c r="AM34" s="314"/>
      <c r="AN34" s="314"/>
      <c r="AO34" s="314"/>
      <c r="AP34" s="314"/>
      <c r="AQ34" s="314"/>
      <c r="AR34" s="314"/>
      <c r="AS34" s="314"/>
      <c r="AT34" s="335">
        <f>AVERAGE(V34:AI34)</f>
        <v>1</v>
      </c>
      <c r="AU34" s="317">
        <f>AVERAGE(AH34:AS34)</f>
        <v>1</v>
      </c>
      <c r="AV34" s="315" t="s">
        <v>540</v>
      </c>
      <c r="AW34" s="315"/>
      <c r="AX34" s="124"/>
    </row>
    <row r="35" spans="1:50" s="316" customFormat="1" ht="90">
      <c r="A35" s="334"/>
      <c r="B35" s="121"/>
      <c r="C35" s="121"/>
      <c r="D35" s="121"/>
      <c r="E35" s="121"/>
      <c r="F35" s="222"/>
      <c r="G35" s="217" t="s">
        <v>204</v>
      </c>
      <c r="H35" s="121"/>
      <c r="I35" s="207" t="s">
        <v>427</v>
      </c>
      <c r="J35" s="211" t="s">
        <v>405</v>
      </c>
      <c r="K35" s="222"/>
      <c r="L35" s="149"/>
      <c r="M35" s="222" t="s">
        <v>498</v>
      </c>
      <c r="N35" s="219" t="s">
        <v>429</v>
      </c>
      <c r="O35" s="314"/>
      <c r="P35" s="314"/>
      <c r="Q35" s="220">
        <v>1</v>
      </c>
      <c r="R35" s="314"/>
      <c r="S35" s="314"/>
      <c r="T35" s="121" t="s">
        <v>434</v>
      </c>
      <c r="U35" s="122" t="s">
        <v>437</v>
      </c>
      <c r="V35" s="331"/>
      <c r="W35" s="149"/>
      <c r="X35" s="221">
        <v>1</v>
      </c>
      <c r="Y35" s="149"/>
      <c r="Z35" s="149"/>
      <c r="AA35" s="221">
        <v>1</v>
      </c>
      <c r="AB35" s="149"/>
      <c r="AC35" s="149"/>
      <c r="AD35" s="221">
        <v>1</v>
      </c>
      <c r="AE35" s="149"/>
      <c r="AF35" s="149"/>
      <c r="AG35" s="221">
        <v>1</v>
      </c>
      <c r="AH35" s="342"/>
      <c r="AI35" s="353"/>
      <c r="AJ35" s="314"/>
      <c r="AK35" s="342"/>
      <c r="AL35" s="342"/>
      <c r="AM35" s="314"/>
      <c r="AN35" s="342"/>
      <c r="AO35" s="342"/>
      <c r="AP35" s="314"/>
      <c r="AQ35" s="342"/>
      <c r="AR35" s="342"/>
      <c r="AS35" s="314"/>
      <c r="AT35" s="335">
        <f>AVERAGE(V35:AG35)</f>
        <v>1</v>
      </c>
      <c r="AU35" s="315"/>
      <c r="AV35" s="317"/>
      <c r="AW35" s="317"/>
      <c r="AX35" s="314"/>
    </row>
    <row r="36" spans="1:50" s="316" customFormat="1" ht="89.25">
      <c r="A36" s="334"/>
      <c r="B36" s="121"/>
      <c r="C36" s="121"/>
      <c r="D36" s="121"/>
      <c r="E36" s="121"/>
      <c r="F36" s="222"/>
      <c r="G36" s="217" t="s">
        <v>204</v>
      </c>
      <c r="H36" s="121"/>
      <c r="I36" s="208" t="s">
        <v>423</v>
      </c>
      <c r="J36" s="207" t="s">
        <v>406</v>
      </c>
      <c r="K36" s="222"/>
      <c r="L36" s="149"/>
      <c r="M36" s="222" t="s">
        <v>499</v>
      </c>
      <c r="N36" s="121" t="s">
        <v>430</v>
      </c>
      <c r="O36" s="314"/>
      <c r="P36" s="314"/>
      <c r="Q36" s="220">
        <v>1</v>
      </c>
      <c r="R36" s="314"/>
      <c r="S36" s="314"/>
      <c r="T36" s="121" t="s">
        <v>434</v>
      </c>
      <c r="U36" s="122" t="s">
        <v>431</v>
      </c>
      <c r="V36" s="149"/>
      <c r="W36" s="149"/>
      <c r="X36" s="221">
        <v>1</v>
      </c>
      <c r="Y36" s="149"/>
      <c r="Z36" s="149"/>
      <c r="AA36" s="221">
        <v>1</v>
      </c>
      <c r="AB36" s="149"/>
      <c r="AC36" s="149"/>
      <c r="AD36" s="221">
        <v>1</v>
      </c>
      <c r="AE36" s="149"/>
      <c r="AF36" s="149"/>
      <c r="AG36" s="221">
        <v>1</v>
      </c>
      <c r="AH36" s="342"/>
      <c r="AI36" s="353"/>
      <c r="AJ36" s="314"/>
      <c r="AK36" s="342"/>
      <c r="AL36" s="342"/>
      <c r="AM36" s="314"/>
      <c r="AN36" s="342"/>
      <c r="AO36" s="342"/>
      <c r="AP36" s="314"/>
      <c r="AQ36" s="342"/>
      <c r="AR36" s="342"/>
      <c r="AS36" s="314"/>
      <c r="AT36" s="335">
        <f>AVERAGE(V36:AG36)</f>
        <v>1</v>
      </c>
      <c r="AU36" s="354">
        <v>0</v>
      </c>
      <c r="AV36" s="317"/>
      <c r="AW36" s="317"/>
      <c r="AX36" s="314"/>
    </row>
    <row r="37" spans="1:50" s="316" customFormat="1" ht="165">
      <c r="A37" s="334"/>
      <c r="B37" s="121"/>
      <c r="C37" s="121"/>
      <c r="D37" s="121"/>
      <c r="E37" s="121"/>
      <c r="F37" s="222"/>
      <c r="G37" s="217" t="s">
        <v>204</v>
      </c>
      <c r="H37" s="121"/>
      <c r="I37" s="209" t="s">
        <v>404</v>
      </c>
      <c r="J37" s="212" t="s">
        <v>407</v>
      </c>
      <c r="K37" s="222"/>
      <c r="L37" s="149"/>
      <c r="M37" s="222" t="s">
        <v>500</v>
      </c>
      <c r="N37" s="121" t="s">
        <v>432</v>
      </c>
      <c r="O37" s="314"/>
      <c r="P37" s="314"/>
      <c r="Q37" s="220">
        <v>1</v>
      </c>
      <c r="R37" s="314"/>
      <c r="S37" s="314"/>
      <c r="T37" s="121" t="s">
        <v>433</v>
      </c>
      <c r="U37" s="122" t="s">
        <v>438</v>
      </c>
      <c r="V37" s="149"/>
      <c r="W37" s="221">
        <v>1</v>
      </c>
      <c r="X37" s="221">
        <v>1</v>
      </c>
      <c r="Y37" s="221">
        <v>1</v>
      </c>
      <c r="Z37" s="221">
        <v>1</v>
      </c>
      <c r="AA37" s="221">
        <v>1</v>
      </c>
      <c r="AB37" s="221">
        <v>1</v>
      </c>
      <c r="AC37" s="221">
        <v>1</v>
      </c>
      <c r="AD37" s="221">
        <v>1</v>
      </c>
      <c r="AE37" s="221">
        <v>1</v>
      </c>
      <c r="AF37" s="221">
        <v>1</v>
      </c>
      <c r="AG37" s="221">
        <v>1</v>
      </c>
      <c r="AH37" s="221">
        <v>0</v>
      </c>
      <c r="AI37" s="221">
        <v>1</v>
      </c>
      <c r="AJ37" s="314"/>
      <c r="AK37" s="314"/>
      <c r="AL37" s="314"/>
      <c r="AM37" s="314"/>
      <c r="AN37" s="314"/>
      <c r="AO37" s="314"/>
      <c r="AP37" s="314"/>
      <c r="AQ37" s="314"/>
      <c r="AR37" s="314"/>
      <c r="AS37" s="314"/>
      <c r="AT37" s="355">
        <f>AVERAGE(V37:AG37)</f>
        <v>1</v>
      </c>
      <c r="AU37" s="317">
        <f>AVERAGE(AH37:AS37)</f>
        <v>0.5</v>
      </c>
      <c r="AV37" s="317" t="s">
        <v>571</v>
      </c>
      <c r="AW37" s="317"/>
      <c r="AX37" s="314"/>
    </row>
    <row r="38" spans="1:50" ht="15">
      <c r="A38" s="286"/>
      <c r="B38" s="285"/>
      <c r="C38" s="285"/>
      <c r="D38" s="285"/>
      <c r="E38" s="285"/>
      <c r="F38" s="285"/>
      <c r="G38" s="318"/>
      <c r="H38" s="285"/>
      <c r="I38" s="319"/>
      <c r="J38" s="320"/>
      <c r="K38" s="285"/>
      <c r="L38" s="310"/>
      <c r="M38" s="310"/>
      <c r="N38" s="285"/>
      <c r="O38" s="310"/>
      <c r="P38" s="310"/>
      <c r="Q38" s="321"/>
      <c r="R38" s="310"/>
      <c r="S38" s="310"/>
      <c r="T38" s="285"/>
      <c r="U38" s="322"/>
      <c r="V38" s="310"/>
      <c r="W38" s="323"/>
      <c r="X38" s="323"/>
      <c r="Y38" s="323"/>
      <c r="Z38" s="323"/>
      <c r="AA38" s="323"/>
      <c r="AB38" s="323"/>
      <c r="AC38" s="323"/>
      <c r="AD38" s="323"/>
      <c r="AE38" s="323"/>
      <c r="AF38" s="323"/>
      <c r="AG38" s="323"/>
      <c r="AH38" s="323"/>
      <c r="AI38" s="285"/>
      <c r="AJ38" s="310"/>
      <c r="AK38" s="310"/>
      <c r="AL38" s="310"/>
      <c r="AM38" s="310"/>
      <c r="AN38" s="310"/>
      <c r="AO38" s="310"/>
      <c r="AP38" s="310"/>
      <c r="AQ38" s="310"/>
      <c r="AR38" s="310"/>
      <c r="AS38" s="310"/>
      <c r="AT38" s="310"/>
      <c r="AU38" s="311"/>
      <c r="AV38" s="311"/>
      <c r="AW38" s="311"/>
      <c r="AX38" s="312"/>
    </row>
    <row r="39" spans="1:50" ht="15">
      <c r="A39" s="822" t="s">
        <v>296</v>
      </c>
      <c r="B39" s="823"/>
      <c r="C39" s="823"/>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23"/>
      <c r="AC39" s="823"/>
      <c r="AD39" s="823"/>
      <c r="AE39" s="823"/>
      <c r="AF39" s="823"/>
      <c r="AG39" s="823"/>
      <c r="AH39" s="823"/>
      <c r="AI39" s="823"/>
      <c r="AJ39" s="823"/>
      <c r="AK39" s="823"/>
      <c r="AL39" s="823"/>
      <c r="AM39" s="823"/>
      <c r="AN39" s="823"/>
      <c r="AO39" s="823"/>
      <c r="AP39" s="823"/>
      <c r="AQ39" s="823"/>
      <c r="AR39" s="823"/>
      <c r="AS39" s="823"/>
      <c r="AT39" s="823"/>
      <c r="AU39" s="823"/>
      <c r="AV39" s="823"/>
      <c r="AW39" s="823"/>
      <c r="AX39" s="824"/>
    </row>
    <row r="40" spans="1:50" ht="54.75" customHeight="1">
      <c r="A40" s="820" t="s">
        <v>64</v>
      </c>
      <c r="B40" s="820"/>
      <c r="C40" s="820"/>
      <c r="D40" s="816" t="s">
        <v>66</v>
      </c>
      <c r="E40" s="816"/>
      <c r="F40" s="816"/>
      <c r="G40" s="816"/>
      <c r="H40" s="816"/>
      <c r="I40" s="816"/>
      <c r="J40" s="821" t="s">
        <v>303</v>
      </c>
      <c r="K40" s="821"/>
      <c r="L40" s="821"/>
      <c r="M40" s="821"/>
      <c r="N40" s="821"/>
      <c r="O40" s="821"/>
      <c r="P40" s="816" t="s">
        <v>66</v>
      </c>
      <c r="Q40" s="816"/>
      <c r="R40" s="816"/>
      <c r="S40" s="816"/>
      <c r="T40" s="816"/>
      <c r="U40" s="816"/>
      <c r="V40" s="816" t="s">
        <v>66</v>
      </c>
      <c r="W40" s="816"/>
      <c r="X40" s="816"/>
      <c r="Y40" s="816"/>
      <c r="Z40" s="816"/>
      <c r="AA40" s="816"/>
      <c r="AB40" s="816"/>
      <c r="AC40" s="816"/>
      <c r="AD40" s="816" t="s">
        <v>66</v>
      </c>
      <c r="AE40" s="816"/>
      <c r="AF40" s="816"/>
      <c r="AG40" s="816"/>
      <c r="AH40" s="816"/>
      <c r="AI40" s="816"/>
      <c r="AJ40" s="816"/>
      <c r="AK40" s="816"/>
      <c r="AL40" s="816"/>
      <c r="AM40" s="816"/>
      <c r="AN40" s="816"/>
      <c r="AO40" s="816"/>
      <c r="AP40" s="821" t="s">
        <v>327</v>
      </c>
      <c r="AQ40" s="821"/>
      <c r="AR40" s="821"/>
      <c r="AS40" s="821"/>
      <c r="AT40" s="816" t="s">
        <v>13</v>
      </c>
      <c r="AU40" s="816"/>
      <c r="AV40" s="816"/>
      <c r="AW40" s="816"/>
      <c r="AX40" s="816"/>
    </row>
    <row r="41" spans="1:50" ht="15">
      <c r="A41" s="820"/>
      <c r="B41" s="820"/>
      <c r="C41" s="820"/>
      <c r="D41" s="816" t="s">
        <v>526</v>
      </c>
      <c r="E41" s="816"/>
      <c r="F41" s="816"/>
      <c r="G41" s="816"/>
      <c r="H41" s="816"/>
      <c r="I41" s="816"/>
      <c r="J41" s="821"/>
      <c r="K41" s="821"/>
      <c r="L41" s="821"/>
      <c r="M41" s="821"/>
      <c r="N41" s="821"/>
      <c r="O41" s="821"/>
      <c r="P41" s="816" t="s">
        <v>524</v>
      </c>
      <c r="Q41" s="816"/>
      <c r="R41" s="816"/>
      <c r="S41" s="816"/>
      <c r="T41" s="816"/>
      <c r="U41" s="816"/>
      <c r="V41" s="816" t="s">
        <v>522</v>
      </c>
      <c r="W41" s="816"/>
      <c r="X41" s="816"/>
      <c r="Y41" s="816"/>
      <c r="Z41" s="816"/>
      <c r="AA41" s="816"/>
      <c r="AB41" s="816"/>
      <c r="AC41" s="816"/>
      <c r="AD41" s="816" t="s">
        <v>65</v>
      </c>
      <c r="AE41" s="816"/>
      <c r="AF41" s="816"/>
      <c r="AG41" s="816"/>
      <c r="AH41" s="816"/>
      <c r="AI41" s="816"/>
      <c r="AJ41" s="816"/>
      <c r="AK41" s="816"/>
      <c r="AL41" s="816"/>
      <c r="AM41" s="816"/>
      <c r="AN41" s="816"/>
      <c r="AO41" s="816"/>
      <c r="AP41" s="821"/>
      <c r="AQ41" s="821"/>
      <c r="AR41" s="821"/>
      <c r="AS41" s="821"/>
      <c r="AT41" s="816" t="s">
        <v>65</v>
      </c>
      <c r="AU41" s="816"/>
      <c r="AV41" s="816"/>
      <c r="AW41" s="816"/>
      <c r="AX41" s="816"/>
    </row>
    <row r="42" spans="1:50" ht="31.5" customHeight="1">
      <c r="A42" s="820"/>
      <c r="B42" s="820"/>
      <c r="C42" s="820"/>
      <c r="D42" s="816" t="s">
        <v>527</v>
      </c>
      <c r="E42" s="816"/>
      <c r="F42" s="816"/>
      <c r="G42" s="816"/>
      <c r="H42" s="816"/>
      <c r="I42" s="816"/>
      <c r="J42" s="821"/>
      <c r="K42" s="821"/>
      <c r="L42" s="821"/>
      <c r="M42" s="821"/>
      <c r="N42" s="821"/>
      <c r="O42" s="821"/>
      <c r="P42" s="816" t="s">
        <v>525</v>
      </c>
      <c r="Q42" s="816"/>
      <c r="R42" s="816"/>
      <c r="S42" s="816"/>
      <c r="T42" s="816"/>
      <c r="U42" s="816"/>
      <c r="V42" s="816" t="s">
        <v>523</v>
      </c>
      <c r="W42" s="816"/>
      <c r="X42" s="816"/>
      <c r="Y42" s="816"/>
      <c r="Z42" s="816"/>
      <c r="AA42" s="816"/>
      <c r="AB42" s="816"/>
      <c r="AC42" s="816"/>
      <c r="AD42" s="816" t="s">
        <v>299</v>
      </c>
      <c r="AE42" s="816"/>
      <c r="AF42" s="816"/>
      <c r="AG42" s="816"/>
      <c r="AH42" s="816"/>
      <c r="AI42" s="816"/>
      <c r="AJ42" s="816"/>
      <c r="AK42" s="816"/>
      <c r="AL42" s="816"/>
      <c r="AM42" s="816"/>
      <c r="AN42" s="816"/>
      <c r="AO42" s="816"/>
      <c r="AP42" s="821"/>
      <c r="AQ42" s="821"/>
      <c r="AR42" s="821"/>
      <c r="AS42" s="821"/>
      <c r="AT42" s="816" t="s">
        <v>75</v>
      </c>
      <c r="AU42" s="816"/>
      <c r="AV42" s="816"/>
      <c r="AW42" s="816"/>
      <c r="AX42" s="816"/>
    </row>
  </sheetData>
  <sheetProtection/>
  <mergeCells count="56">
    <mergeCell ref="A5:AG5"/>
    <mergeCell ref="A6:C8"/>
    <mergeCell ref="D6:E8"/>
    <mergeCell ref="F6:G8"/>
    <mergeCell ref="H6:I6"/>
    <mergeCell ref="A10:C10"/>
    <mergeCell ref="D9:AG9"/>
    <mergeCell ref="D10:AG10"/>
    <mergeCell ref="AP40:AS42"/>
    <mergeCell ref="AW5:AW12"/>
    <mergeCell ref="AX5:AX12"/>
    <mergeCell ref="H7:I7"/>
    <mergeCell ref="H8:I8"/>
    <mergeCell ref="V41:AC41"/>
    <mergeCell ref="V42:AC42"/>
    <mergeCell ref="AV5:AV12"/>
    <mergeCell ref="AH5:AU10"/>
    <mergeCell ref="K6:U8"/>
    <mergeCell ref="A40:C42"/>
    <mergeCell ref="J40:O42"/>
    <mergeCell ref="P41:U41"/>
    <mergeCell ref="P42:U42"/>
    <mergeCell ref="V40:AC40"/>
    <mergeCell ref="A39:AX39"/>
    <mergeCell ref="AT41:AX41"/>
    <mergeCell ref="AT40:AX40"/>
    <mergeCell ref="AT42:AX42"/>
    <mergeCell ref="D40:I40"/>
    <mergeCell ref="L11:L12"/>
    <mergeCell ref="U11:U12"/>
    <mergeCell ref="O11:S11"/>
    <mergeCell ref="T11:T12"/>
    <mergeCell ref="N11:N12"/>
    <mergeCell ref="A11:F11"/>
    <mergeCell ref="G11:H11"/>
    <mergeCell ref="M11:M12"/>
    <mergeCell ref="D41:I41"/>
    <mergeCell ref="D42:I42"/>
    <mergeCell ref="AD40:AO40"/>
    <mergeCell ref="AD41:AO41"/>
    <mergeCell ref="AD42:AO42"/>
    <mergeCell ref="AH11:AS11"/>
    <mergeCell ref="P40:U40"/>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fitToHeight="1" fitToWidth="1" horizontalDpi="600" verticalDpi="600" orientation="landscape" scale="22"/>
  <drawing r:id="rId3"/>
  <legacyDrawing r:id="rId2"/>
</worksheet>
</file>

<file path=xl/worksheets/sheet11.xml><?xml version="1.0" encoding="utf-8"?>
<worksheet xmlns="http://schemas.openxmlformats.org/spreadsheetml/2006/main" xmlns:r="http://schemas.openxmlformats.org/officeDocument/2006/relationships">
  <dimension ref="A1:BQ61"/>
  <sheetViews>
    <sheetView zoomScale="75" zoomScaleNormal="75" zoomScalePageLayoutView="0" workbookViewId="0" topLeftCell="A4">
      <pane xSplit="1" ySplit="4" topLeftCell="AX8" activePane="bottomRight" state="frozen"/>
      <selection pane="topLeft" activeCell="A4" sqref="A4"/>
      <selection pane="topRight" activeCell="B4" sqref="B4"/>
      <selection pane="bottomLeft" activeCell="A8" sqref="A8"/>
      <selection pane="bottomRight" activeCell="BO11" sqref="BO11:BQ11"/>
    </sheetView>
  </sheetViews>
  <sheetFormatPr defaultColWidth="19.421875" defaultRowHeight="15"/>
  <cols>
    <col min="1" max="1" width="19.421875" style="113" hidden="1" customWidth="1"/>
    <col min="2" max="25" width="11.00390625" style="113" hidden="1" customWidth="1"/>
    <col min="26" max="27" width="12.140625" style="113" hidden="1" customWidth="1"/>
    <col min="28" max="28" width="19.421875" style="113" hidden="1" customWidth="1"/>
    <col min="29" max="34" width="7.8515625" style="113" hidden="1" customWidth="1"/>
    <col min="35" max="35" width="2.28125" style="113" customWidth="1"/>
    <col min="36" max="36" width="19.421875" style="113" customWidth="1"/>
    <col min="37" max="62" width="11.28125" style="113" customWidth="1"/>
    <col min="63" max="63" width="19.421875" style="113" customWidth="1"/>
    <col min="64" max="68" width="8.7109375" style="113" customWidth="1"/>
    <col min="69" max="69" width="10.421875" style="113" customWidth="1"/>
    <col min="70" max="16384" width="19.421875" style="113" customWidth="1"/>
  </cols>
  <sheetData>
    <row r="1" spans="1:69" ht="15.75" customHeight="1">
      <c r="A1" s="852" t="s">
        <v>16</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853" t="s">
        <v>18</v>
      </c>
      <c r="BP1" s="853"/>
      <c r="BQ1" s="853"/>
    </row>
    <row r="2" spans="1:69" ht="15.75" customHeight="1">
      <c r="A2" s="852" t="s">
        <v>17</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4" t="s">
        <v>440</v>
      </c>
      <c r="BP2" s="854"/>
      <c r="BQ2" s="854"/>
    </row>
    <row r="3" spans="1:69" ht="25.5" customHeight="1">
      <c r="A3" s="852" t="s">
        <v>189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c r="BI3" s="852"/>
      <c r="BJ3" s="852"/>
      <c r="BK3" s="852"/>
      <c r="BL3" s="852"/>
      <c r="BM3" s="852"/>
      <c r="BN3" s="852"/>
      <c r="BO3" s="854" t="s">
        <v>442</v>
      </c>
      <c r="BP3" s="854"/>
      <c r="BQ3" s="854"/>
    </row>
    <row r="4" spans="1:69" ht="15.75" customHeight="1">
      <c r="A4" s="852" t="s">
        <v>174</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c r="BI4" s="852"/>
      <c r="BJ4" s="852"/>
      <c r="BK4" s="852"/>
      <c r="BL4" s="852"/>
      <c r="BM4" s="852"/>
      <c r="BN4" s="852"/>
      <c r="BO4" s="849" t="s">
        <v>185</v>
      </c>
      <c r="BP4" s="850"/>
      <c r="BQ4" s="851"/>
    </row>
    <row r="5" spans="1:69" ht="25.5" customHeight="1">
      <c r="A5" s="857" t="s">
        <v>328</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J5" s="857" t="s">
        <v>329</v>
      </c>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8"/>
      <c r="BP5" s="858"/>
      <c r="BQ5" s="858"/>
    </row>
    <row r="6" spans="1:69" ht="28.5">
      <c r="A6" s="169" t="s">
        <v>292</v>
      </c>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848"/>
    </row>
    <row r="7" spans="1:69" ht="28.5" customHeight="1">
      <c r="A7" s="170" t="s">
        <v>179</v>
      </c>
      <c r="B7" s="862" t="s">
        <v>491</v>
      </c>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2"/>
      <c r="BL7" s="862"/>
      <c r="BM7" s="862"/>
      <c r="BN7" s="862"/>
      <c r="BO7" s="862"/>
      <c r="BP7" s="862"/>
      <c r="BQ7" s="862"/>
    </row>
    <row r="8" spans="1:69" ht="6" customHeight="1">
      <c r="A8" s="160"/>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8"/>
      <c r="AQ8" s="848"/>
      <c r="AR8" s="848"/>
      <c r="AS8" s="848"/>
      <c r="AT8" s="848"/>
      <c r="AU8" s="848"/>
      <c r="AV8" s="848"/>
      <c r="AW8" s="848"/>
      <c r="AX8" s="848"/>
      <c r="AY8" s="848"/>
      <c r="AZ8" s="848"/>
      <c r="BA8" s="848"/>
      <c r="BB8" s="848"/>
      <c r="BC8" s="848"/>
      <c r="BD8" s="848"/>
      <c r="BE8" s="848"/>
      <c r="BF8" s="848"/>
      <c r="BG8" s="848"/>
      <c r="BH8" s="848"/>
      <c r="BI8" s="848"/>
      <c r="BJ8" s="848"/>
      <c r="BK8" s="848"/>
      <c r="BL8" s="848"/>
      <c r="BM8" s="848"/>
      <c r="BN8" s="848"/>
      <c r="BO8" s="848"/>
      <c r="BP8" s="848"/>
      <c r="BQ8" s="848"/>
    </row>
    <row r="9" spans="1:69" ht="30" customHeight="1">
      <c r="A9" s="859" t="s">
        <v>91</v>
      </c>
      <c r="B9" s="855" t="s">
        <v>39</v>
      </c>
      <c r="C9" s="856"/>
      <c r="D9" s="855" t="s">
        <v>40</v>
      </c>
      <c r="E9" s="856"/>
      <c r="F9" s="855" t="s">
        <v>41</v>
      </c>
      <c r="G9" s="856"/>
      <c r="H9" s="855" t="s">
        <v>42</v>
      </c>
      <c r="I9" s="856"/>
      <c r="J9" s="855" t="s">
        <v>43</v>
      </c>
      <c r="K9" s="856"/>
      <c r="L9" s="855" t="s">
        <v>44</v>
      </c>
      <c r="M9" s="856"/>
      <c r="N9" s="855" t="s">
        <v>45</v>
      </c>
      <c r="O9" s="856"/>
      <c r="P9" s="855" t="s">
        <v>46</v>
      </c>
      <c r="Q9" s="856"/>
      <c r="R9" s="855" t="s">
        <v>47</v>
      </c>
      <c r="S9" s="856"/>
      <c r="T9" s="855" t="s">
        <v>48</v>
      </c>
      <c r="U9" s="856"/>
      <c r="V9" s="855" t="s">
        <v>49</v>
      </c>
      <c r="W9" s="856"/>
      <c r="X9" s="855" t="s">
        <v>50</v>
      </c>
      <c r="Y9" s="856"/>
      <c r="Z9" s="855" t="s">
        <v>92</v>
      </c>
      <c r="AA9" s="856"/>
      <c r="AB9" s="859" t="s">
        <v>291</v>
      </c>
      <c r="AC9" s="855" t="s">
        <v>290</v>
      </c>
      <c r="AD9" s="861"/>
      <c r="AE9" s="861"/>
      <c r="AF9" s="861"/>
      <c r="AG9" s="861"/>
      <c r="AH9" s="856"/>
      <c r="AJ9" s="859" t="s">
        <v>91</v>
      </c>
      <c r="AK9" s="855" t="s">
        <v>39</v>
      </c>
      <c r="AL9" s="856"/>
      <c r="AM9" s="855" t="s">
        <v>40</v>
      </c>
      <c r="AN9" s="856"/>
      <c r="AO9" s="855" t="s">
        <v>41</v>
      </c>
      <c r="AP9" s="856"/>
      <c r="AQ9" s="855" t="s">
        <v>42</v>
      </c>
      <c r="AR9" s="856"/>
      <c r="AS9" s="855" t="s">
        <v>43</v>
      </c>
      <c r="AT9" s="856"/>
      <c r="AU9" s="855" t="s">
        <v>44</v>
      </c>
      <c r="AV9" s="856"/>
      <c r="AW9" s="855" t="s">
        <v>45</v>
      </c>
      <c r="AX9" s="856"/>
      <c r="AY9" s="855" t="s">
        <v>46</v>
      </c>
      <c r="AZ9" s="856"/>
      <c r="BA9" s="855" t="s">
        <v>47</v>
      </c>
      <c r="BB9" s="856"/>
      <c r="BC9" s="855" t="s">
        <v>48</v>
      </c>
      <c r="BD9" s="856"/>
      <c r="BE9" s="855" t="s">
        <v>49</v>
      </c>
      <c r="BF9" s="856"/>
      <c r="BG9" s="855" t="s">
        <v>50</v>
      </c>
      <c r="BH9" s="856"/>
      <c r="BI9" s="855" t="s">
        <v>92</v>
      </c>
      <c r="BJ9" s="856"/>
      <c r="BK9" s="859" t="s">
        <v>291</v>
      </c>
      <c r="BL9" s="855" t="s">
        <v>290</v>
      </c>
      <c r="BM9" s="861"/>
      <c r="BN9" s="861"/>
      <c r="BO9" s="861"/>
      <c r="BP9" s="861"/>
      <c r="BQ9" s="856"/>
    </row>
    <row r="10" spans="1:69" ht="28.5" customHeight="1">
      <c r="A10" s="860"/>
      <c r="B10" s="126" t="s">
        <v>392</v>
      </c>
      <c r="C10" s="126" t="s">
        <v>393</v>
      </c>
      <c r="D10" s="126" t="s">
        <v>392</v>
      </c>
      <c r="E10" s="126" t="s">
        <v>393</v>
      </c>
      <c r="F10" s="126" t="s">
        <v>392</v>
      </c>
      <c r="G10" s="126" t="s">
        <v>393</v>
      </c>
      <c r="H10" s="126" t="s">
        <v>392</v>
      </c>
      <c r="I10" s="126" t="s">
        <v>393</v>
      </c>
      <c r="J10" s="126" t="s">
        <v>392</v>
      </c>
      <c r="K10" s="126" t="s">
        <v>393</v>
      </c>
      <c r="L10" s="126" t="s">
        <v>392</v>
      </c>
      <c r="M10" s="126" t="s">
        <v>393</v>
      </c>
      <c r="N10" s="126" t="s">
        <v>392</v>
      </c>
      <c r="O10" s="126" t="s">
        <v>393</v>
      </c>
      <c r="P10" s="126" t="s">
        <v>392</v>
      </c>
      <c r="Q10" s="126" t="s">
        <v>393</v>
      </c>
      <c r="R10" s="126" t="s">
        <v>392</v>
      </c>
      <c r="S10" s="126" t="s">
        <v>393</v>
      </c>
      <c r="T10" s="126" t="s">
        <v>392</v>
      </c>
      <c r="U10" s="126" t="s">
        <v>393</v>
      </c>
      <c r="V10" s="126" t="s">
        <v>392</v>
      </c>
      <c r="W10" s="126" t="s">
        <v>393</v>
      </c>
      <c r="X10" s="126" t="s">
        <v>392</v>
      </c>
      <c r="Y10" s="126" t="s">
        <v>393</v>
      </c>
      <c r="Z10" s="126" t="s">
        <v>392</v>
      </c>
      <c r="AA10" s="126" t="s">
        <v>393</v>
      </c>
      <c r="AB10" s="860"/>
      <c r="AC10" s="126" t="s">
        <v>385</v>
      </c>
      <c r="AD10" s="162" t="s">
        <v>386</v>
      </c>
      <c r="AE10" s="126" t="s">
        <v>387</v>
      </c>
      <c r="AF10" s="126" t="s">
        <v>388</v>
      </c>
      <c r="AG10" s="126" t="s">
        <v>389</v>
      </c>
      <c r="AH10" s="126" t="s">
        <v>390</v>
      </c>
      <c r="AJ10" s="860"/>
      <c r="AK10" s="126" t="s">
        <v>392</v>
      </c>
      <c r="AL10" s="126" t="s">
        <v>393</v>
      </c>
      <c r="AM10" s="126" t="s">
        <v>392</v>
      </c>
      <c r="AN10" s="126" t="s">
        <v>393</v>
      </c>
      <c r="AO10" s="126" t="s">
        <v>392</v>
      </c>
      <c r="AP10" s="126" t="s">
        <v>393</v>
      </c>
      <c r="AQ10" s="126" t="s">
        <v>392</v>
      </c>
      <c r="AR10" s="126" t="s">
        <v>393</v>
      </c>
      <c r="AS10" s="126" t="s">
        <v>392</v>
      </c>
      <c r="AT10" s="126" t="s">
        <v>393</v>
      </c>
      <c r="AU10" s="126" t="s">
        <v>392</v>
      </c>
      <c r="AV10" s="126" t="s">
        <v>393</v>
      </c>
      <c r="AW10" s="126" t="s">
        <v>392</v>
      </c>
      <c r="AX10" s="126" t="s">
        <v>393</v>
      </c>
      <c r="AY10" s="126" t="s">
        <v>392</v>
      </c>
      <c r="AZ10" s="126" t="s">
        <v>393</v>
      </c>
      <c r="BA10" s="126" t="s">
        <v>392</v>
      </c>
      <c r="BB10" s="126" t="s">
        <v>393</v>
      </c>
      <c r="BC10" s="126" t="s">
        <v>392</v>
      </c>
      <c r="BD10" s="126" t="s">
        <v>393</v>
      </c>
      <c r="BE10" s="126" t="s">
        <v>392</v>
      </c>
      <c r="BF10" s="126" t="s">
        <v>393</v>
      </c>
      <c r="BG10" s="126" t="s">
        <v>392</v>
      </c>
      <c r="BH10" s="126" t="s">
        <v>393</v>
      </c>
      <c r="BI10" s="126" t="s">
        <v>392</v>
      </c>
      <c r="BJ10" s="126" t="s">
        <v>393</v>
      </c>
      <c r="BK10" s="860"/>
      <c r="BL10" s="126" t="s">
        <v>385</v>
      </c>
      <c r="BM10" s="162" t="s">
        <v>532</v>
      </c>
      <c r="BN10" s="126" t="s">
        <v>387</v>
      </c>
      <c r="BO10" s="126" t="s">
        <v>542</v>
      </c>
      <c r="BP10" s="126" t="s">
        <v>543</v>
      </c>
      <c r="BQ10" s="126" t="s">
        <v>390</v>
      </c>
    </row>
    <row r="11" spans="1:69" ht="25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164">
        <f>B11+D11+F11+H11+J11+L11+N11+P11+R11+T11+V11+X11</f>
        <v>0</v>
      </c>
      <c r="AA11" s="171">
        <f>C11+E11+G11+I11+K11+M11+O11+Q11+S11+U11+W11+Y11</f>
        <v>0</v>
      </c>
      <c r="AB11" s="166"/>
      <c r="AC11" s="166"/>
      <c r="AD11" s="166"/>
      <c r="AE11" s="166"/>
      <c r="AF11" s="166"/>
      <c r="AG11" s="166"/>
      <c r="AH11" s="167"/>
      <c r="AJ11" s="163" t="s">
        <v>93</v>
      </c>
      <c r="AK11" s="164">
        <v>7</v>
      </c>
      <c r="AL11" s="163"/>
      <c r="AM11" s="163"/>
      <c r="AN11" s="163"/>
      <c r="AO11" s="163"/>
      <c r="AP11" s="163"/>
      <c r="AQ11" s="163"/>
      <c r="AR11" s="163"/>
      <c r="AS11" s="163"/>
      <c r="AT11" s="163"/>
      <c r="AU11" s="163"/>
      <c r="AV11" s="163"/>
      <c r="AW11" s="163"/>
      <c r="AX11" s="164"/>
      <c r="AY11" s="164"/>
      <c r="AZ11" s="164"/>
      <c r="BA11" s="164"/>
      <c r="BB11" s="164"/>
      <c r="BC11" s="164"/>
      <c r="BD11" s="164"/>
      <c r="BE11" s="164"/>
      <c r="BF11" s="164"/>
      <c r="BG11" s="164"/>
      <c r="BH11" s="164"/>
      <c r="BI11" s="164">
        <f>AK11+AM11+AO11+AQ11+AS11+AU11+AW11+AY11+BA11+BC11+BE11+BG11</f>
        <v>7</v>
      </c>
      <c r="BJ11" s="171">
        <f>AL11+AN11+AP11+AR11+AT11+AV11+AX11+AZ11+BB11+BD11+BF11+BH11</f>
        <v>0</v>
      </c>
      <c r="BK11" s="357" t="s">
        <v>544</v>
      </c>
      <c r="BL11" s="166"/>
      <c r="BM11" s="166"/>
      <c r="BN11" s="166"/>
      <c r="BO11" s="166">
        <v>145</v>
      </c>
      <c r="BP11" s="166">
        <v>426</v>
      </c>
      <c r="BQ11" s="167">
        <v>55</v>
      </c>
    </row>
    <row r="12" spans="1:6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164">
        <f aca="true" t="shared" si="0" ref="Z12:Z31">B12+D12+F12+H12+J12+L12+N12+P12+R12+T12+V12+X12</f>
        <v>0</v>
      </c>
      <c r="AA12" s="171">
        <f aca="true" t="shared" si="1" ref="AA12:AA31">C12+E12+G12+I12+K12+M12+O12+Q12+S12+U12+W12+Y12</f>
        <v>0</v>
      </c>
      <c r="AB12" s="166"/>
      <c r="AC12" s="166"/>
      <c r="AD12" s="166"/>
      <c r="AE12" s="166"/>
      <c r="AF12" s="166"/>
      <c r="AG12" s="166"/>
      <c r="AH12" s="166"/>
      <c r="AJ12" s="163" t="s">
        <v>94</v>
      </c>
      <c r="AK12" s="343">
        <v>9</v>
      </c>
      <c r="AL12" s="163"/>
      <c r="AM12" s="163">
        <v>2</v>
      </c>
      <c r="AN12" s="163"/>
      <c r="AO12" s="163"/>
      <c r="AP12" s="163"/>
      <c r="AQ12" s="163"/>
      <c r="AR12" s="163"/>
      <c r="AS12" s="163"/>
      <c r="AT12" s="163"/>
      <c r="AU12" s="163"/>
      <c r="AV12" s="163"/>
      <c r="AW12" s="163"/>
      <c r="AX12" s="164"/>
      <c r="AY12" s="164"/>
      <c r="AZ12" s="164"/>
      <c r="BA12" s="164"/>
      <c r="BB12" s="164"/>
      <c r="BC12" s="164"/>
      <c r="BD12" s="164"/>
      <c r="BE12" s="164"/>
      <c r="BF12" s="164"/>
      <c r="BG12" s="164"/>
      <c r="BH12" s="164"/>
      <c r="BI12" s="164">
        <f aca="true" t="shared" si="2" ref="BI12:BI31">AK12+AM12+AO12+AQ12+AS12+AU12+AW12+AY12+BA12+BC12+BE12+BG12</f>
        <v>11</v>
      </c>
      <c r="BJ12" s="171">
        <f aca="true" t="shared" si="3" ref="BJ12:BJ31">AL12+AN12+AP12+AR12+AT12+AV12+AX12+AZ12+BB12+BD12+BF12+BH12</f>
        <v>0</v>
      </c>
      <c r="BK12" s="166"/>
      <c r="BL12" s="166"/>
      <c r="BM12" s="166"/>
      <c r="BN12" s="166"/>
      <c r="BO12" s="166"/>
      <c r="BP12" s="166"/>
      <c r="BQ12" s="166"/>
    </row>
    <row r="13" spans="1:6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164">
        <f t="shared" si="0"/>
        <v>0</v>
      </c>
      <c r="AA13" s="171">
        <f t="shared" si="1"/>
        <v>0</v>
      </c>
      <c r="AB13" s="166"/>
      <c r="AC13" s="166"/>
      <c r="AD13" s="166"/>
      <c r="AE13" s="166"/>
      <c r="AF13" s="166"/>
      <c r="AG13" s="166"/>
      <c r="AH13" s="166"/>
      <c r="AJ13" s="163" t="s">
        <v>95</v>
      </c>
      <c r="AK13" s="343">
        <v>4</v>
      </c>
      <c r="AL13" s="163"/>
      <c r="AM13" s="163">
        <v>9</v>
      </c>
      <c r="AN13" s="163"/>
      <c r="AO13" s="163"/>
      <c r="AP13" s="163"/>
      <c r="AQ13" s="163"/>
      <c r="AR13" s="163"/>
      <c r="AS13" s="163"/>
      <c r="AT13" s="163"/>
      <c r="AU13" s="163"/>
      <c r="AV13" s="163"/>
      <c r="AW13" s="163"/>
      <c r="AX13" s="164"/>
      <c r="AY13" s="164"/>
      <c r="AZ13" s="164"/>
      <c r="BA13" s="164"/>
      <c r="BB13" s="164"/>
      <c r="BC13" s="164"/>
      <c r="BD13" s="164"/>
      <c r="BE13" s="164"/>
      <c r="BF13" s="164"/>
      <c r="BG13" s="164"/>
      <c r="BH13" s="164"/>
      <c r="BI13" s="164">
        <f t="shared" si="2"/>
        <v>13</v>
      </c>
      <c r="BJ13" s="171">
        <f t="shared" si="3"/>
        <v>0</v>
      </c>
      <c r="BK13" s="166"/>
      <c r="BL13" s="166"/>
      <c r="BM13" s="166"/>
      <c r="BN13" s="166"/>
      <c r="BO13" s="166"/>
      <c r="BP13" s="166"/>
      <c r="BQ13" s="166"/>
    </row>
    <row r="14" spans="1:6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164">
        <f t="shared" si="0"/>
        <v>0</v>
      </c>
      <c r="AA14" s="171">
        <f t="shared" si="1"/>
        <v>0</v>
      </c>
      <c r="AB14" s="166"/>
      <c r="AC14" s="166"/>
      <c r="AD14" s="166"/>
      <c r="AE14" s="166"/>
      <c r="AF14" s="166"/>
      <c r="AG14" s="166"/>
      <c r="AH14" s="166"/>
      <c r="AJ14" s="163" t="s">
        <v>96</v>
      </c>
      <c r="AK14" s="343">
        <v>4</v>
      </c>
      <c r="AL14" s="163"/>
      <c r="AM14" s="163">
        <v>13</v>
      </c>
      <c r="AN14" s="163"/>
      <c r="AO14" s="163"/>
      <c r="AP14" s="163"/>
      <c r="AQ14" s="163"/>
      <c r="AR14" s="163"/>
      <c r="AS14" s="163"/>
      <c r="AT14" s="163"/>
      <c r="AU14" s="163"/>
      <c r="AV14" s="163"/>
      <c r="AW14" s="163"/>
      <c r="AX14" s="164"/>
      <c r="AY14" s="164"/>
      <c r="AZ14" s="164"/>
      <c r="BA14" s="164"/>
      <c r="BB14" s="164"/>
      <c r="BC14" s="164"/>
      <c r="BD14" s="164"/>
      <c r="BE14" s="164"/>
      <c r="BF14" s="164"/>
      <c r="BG14" s="164"/>
      <c r="BH14" s="164"/>
      <c r="BI14" s="164">
        <f t="shared" si="2"/>
        <v>17</v>
      </c>
      <c r="BJ14" s="171">
        <f t="shared" si="3"/>
        <v>0</v>
      </c>
      <c r="BK14" s="166"/>
      <c r="BL14" s="166"/>
      <c r="BM14" s="166"/>
      <c r="BN14" s="166"/>
      <c r="BO14" s="166"/>
      <c r="BP14" s="166"/>
      <c r="BQ14" s="166"/>
    </row>
    <row r="15" spans="1:6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164">
        <f t="shared" si="0"/>
        <v>0</v>
      </c>
      <c r="AA15" s="171">
        <f t="shared" si="1"/>
        <v>0</v>
      </c>
      <c r="AB15" s="166"/>
      <c r="AC15" s="166"/>
      <c r="AD15" s="166"/>
      <c r="AE15" s="166"/>
      <c r="AF15" s="166"/>
      <c r="AG15" s="166"/>
      <c r="AH15" s="166"/>
      <c r="AJ15" s="163" t="s">
        <v>97</v>
      </c>
      <c r="AK15" s="343">
        <v>20</v>
      </c>
      <c r="AL15" s="163"/>
      <c r="AM15" s="163">
        <v>21</v>
      </c>
      <c r="AN15" s="163"/>
      <c r="AO15" s="163"/>
      <c r="AP15" s="163"/>
      <c r="AQ15" s="163"/>
      <c r="AR15" s="163"/>
      <c r="AS15" s="163"/>
      <c r="AT15" s="163"/>
      <c r="AU15" s="163"/>
      <c r="AV15" s="163"/>
      <c r="AW15" s="163"/>
      <c r="AX15" s="164"/>
      <c r="AY15" s="164"/>
      <c r="AZ15" s="164"/>
      <c r="BA15" s="164"/>
      <c r="BB15" s="164"/>
      <c r="BC15" s="164"/>
      <c r="BD15" s="164"/>
      <c r="BE15" s="164"/>
      <c r="BF15" s="164"/>
      <c r="BG15" s="164"/>
      <c r="BH15" s="164"/>
      <c r="BI15" s="164">
        <f t="shared" si="2"/>
        <v>41</v>
      </c>
      <c r="BJ15" s="171">
        <f t="shared" si="3"/>
        <v>0</v>
      </c>
      <c r="BK15" s="166"/>
      <c r="BL15" s="166"/>
      <c r="BM15" s="166"/>
      <c r="BN15" s="166"/>
      <c r="BO15" s="166"/>
      <c r="BP15" s="166"/>
      <c r="BQ15" s="166"/>
    </row>
    <row r="16" spans="1:6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164">
        <f t="shared" si="0"/>
        <v>0</v>
      </c>
      <c r="AA16" s="171">
        <f t="shared" si="1"/>
        <v>0</v>
      </c>
      <c r="AB16" s="166"/>
      <c r="AC16" s="166"/>
      <c r="AD16" s="166"/>
      <c r="AE16" s="166"/>
      <c r="AF16" s="166"/>
      <c r="AG16" s="166"/>
      <c r="AH16" s="166"/>
      <c r="AJ16" s="163" t="s">
        <v>98</v>
      </c>
      <c r="AK16" s="343">
        <v>13</v>
      </c>
      <c r="AL16" s="163"/>
      <c r="AM16" s="163">
        <v>27</v>
      </c>
      <c r="AN16" s="163"/>
      <c r="AO16" s="163"/>
      <c r="AP16" s="163"/>
      <c r="AQ16" s="163"/>
      <c r="AR16" s="163"/>
      <c r="AS16" s="163"/>
      <c r="AT16" s="163"/>
      <c r="AU16" s="163"/>
      <c r="AV16" s="163"/>
      <c r="AW16" s="163"/>
      <c r="AX16" s="164"/>
      <c r="AY16" s="164"/>
      <c r="AZ16" s="164"/>
      <c r="BA16" s="164"/>
      <c r="BB16" s="164"/>
      <c r="BC16" s="164"/>
      <c r="BD16" s="164"/>
      <c r="BE16" s="164"/>
      <c r="BF16" s="164"/>
      <c r="BG16" s="164"/>
      <c r="BH16" s="164"/>
      <c r="BI16" s="164">
        <f t="shared" si="2"/>
        <v>40</v>
      </c>
      <c r="BJ16" s="171">
        <f t="shared" si="3"/>
        <v>0</v>
      </c>
      <c r="BK16" s="166"/>
      <c r="BL16" s="166"/>
      <c r="BM16" s="166"/>
      <c r="BN16" s="166"/>
      <c r="BO16" s="166"/>
      <c r="BP16" s="166"/>
      <c r="BQ16" s="166"/>
    </row>
    <row r="17" spans="1:6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164">
        <f t="shared" si="0"/>
        <v>0</v>
      </c>
      <c r="AA17" s="171">
        <f t="shared" si="1"/>
        <v>0</v>
      </c>
      <c r="AB17" s="166"/>
      <c r="AC17" s="166"/>
      <c r="AD17" s="166"/>
      <c r="AE17" s="166"/>
      <c r="AF17" s="166"/>
      <c r="AG17" s="166"/>
      <c r="AH17" s="166"/>
      <c r="AJ17" s="163" t="s">
        <v>99</v>
      </c>
      <c r="AK17" s="343">
        <v>4</v>
      </c>
      <c r="AL17" s="163"/>
      <c r="AM17" s="163">
        <v>3</v>
      </c>
      <c r="AN17" s="163"/>
      <c r="AO17" s="163"/>
      <c r="AP17" s="163"/>
      <c r="AQ17" s="163"/>
      <c r="AR17" s="163"/>
      <c r="AS17" s="163"/>
      <c r="AT17" s="163"/>
      <c r="AU17" s="163"/>
      <c r="AV17" s="163"/>
      <c r="AW17" s="163"/>
      <c r="AX17" s="164"/>
      <c r="AY17" s="164"/>
      <c r="AZ17" s="164"/>
      <c r="BA17" s="164"/>
      <c r="BB17" s="164"/>
      <c r="BC17" s="164"/>
      <c r="BD17" s="164"/>
      <c r="BE17" s="164"/>
      <c r="BF17" s="164"/>
      <c r="BG17" s="164"/>
      <c r="BH17" s="164"/>
      <c r="BI17" s="164">
        <f t="shared" si="2"/>
        <v>7</v>
      </c>
      <c r="BJ17" s="171">
        <f t="shared" si="3"/>
        <v>0</v>
      </c>
      <c r="BK17" s="166"/>
      <c r="BL17" s="166"/>
      <c r="BM17" s="166"/>
      <c r="BN17" s="166"/>
      <c r="BO17" s="166"/>
      <c r="BP17" s="166"/>
      <c r="BQ17" s="166"/>
    </row>
    <row r="18" spans="1:6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164">
        <f t="shared" si="0"/>
        <v>0</v>
      </c>
      <c r="AA18" s="171">
        <f t="shared" si="1"/>
        <v>0</v>
      </c>
      <c r="AB18" s="166"/>
      <c r="AC18" s="166"/>
      <c r="AD18" s="166"/>
      <c r="AE18" s="166"/>
      <c r="AF18" s="166"/>
      <c r="AG18" s="166"/>
      <c r="AH18" s="166"/>
      <c r="AJ18" s="163" t="s">
        <v>100</v>
      </c>
      <c r="AK18" s="343">
        <v>38</v>
      </c>
      <c r="AL18" s="163"/>
      <c r="AM18" s="163">
        <v>87</v>
      </c>
      <c r="AN18" s="163"/>
      <c r="AO18" s="163"/>
      <c r="AP18" s="163"/>
      <c r="AQ18" s="163"/>
      <c r="AR18" s="163"/>
      <c r="AS18" s="163"/>
      <c r="AT18" s="163"/>
      <c r="AU18" s="163"/>
      <c r="AV18" s="163"/>
      <c r="AW18" s="163"/>
      <c r="AX18" s="164"/>
      <c r="AY18" s="164"/>
      <c r="AZ18" s="164"/>
      <c r="BA18" s="164"/>
      <c r="BB18" s="164"/>
      <c r="BC18" s="164"/>
      <c r="BD18" s="164"/>
      <c r="BE18" s="164"/>
      <c r="BF18" s="164"/>
      <c r="BG18" s="164"/>
      <c r="BH18" s="164"/>
      <c r="BI18" s="164">
        <f t="shared" si="2"/>
        <v>125</v>
      </c>
      <c r="BJ18" s="171">
        <f t="shared" si="3"/>
        <v>0</v>
      </c>
      <c r="BK18" s="166"/>
      <c r="BL18" s="166"/>
      <c r="BM18" s="166"/>
      <c r="BN18" s="166"/>
      <c r="BO18" s="166"/>
      <c r="BP18" s="166"/>
      <c r="BQ18" s="166"/>
    </row>
    <row r="19" spans="1:6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164">
        <f t="shared" si="0"/>
        <v>0</v>
      </c>
      <c r="AA19" s="171">
        <f t="shared" si="1"/>
        <v>0</v>
      </c>
      <c r="AB19" s="166"/>
      <c r="AC19" s="166"/>
      <c r="AD19" s="166"/>
      <c r="AE19" s="166"/>
      <c r="AF19" s="166"/>
      <c r="AG19" s="166"/>
      <c r="AH19" s="166"/>
      <c r="AJ19" s="163" t="s">
        <v>101</v>
      </c>
      <c r="AK19" s="343">
        <v>16</v>
      </c>
      <c r="AL19" s="163"/>
      <c r="AM19" s="163">
        <v>53</v>
      </c>
      <c r="AN19" s="163"/>
      <c r="AO19" s="163"/>
      <c r="AP19" s="163"/>
      <c r="AQ19" s="163"/>
      <c r="AR19" s="163"/>
      <c r="AS19" s="163"/>
      <c r="AT19" s="163"/>
      <c r="AU19" s="163"/>
      <c r="AV19" s="163"/>
      <c r="AW19" s="163"/>
      <c r="AX19" s="164"/>
      <c r="AY19" s="164"/>
      <c r="AZ19" s="164"/>
      <c r="BA19" s="164"/>
      <c r="BB19" s="164"/>
      <c r="BC19" s="164"/>
      <c r="BD19" s="164"/>
      <c r="BE19" s="164"/>
      <c r="BF19" s="164"/>
      <c r="BG19" s="164"/>
      <c r="BH19" s="164"/>
      <c r="BI19" s="164">
        <f t="shared" si="2"/>
        <v>69</v>
      </c>
      <c r="BJ19" s="171">
        <f t="shared" si="3"/>
        <v>0</v>
      </c>
      <c r="BK19" s="166"/>
      <c r="BL19" s="166"/>
      <c r="BM19" s="166"/>
      <c r="BN19" s="166"/>
      <c r="BO19" s="166"/>
      <c r="BP19" s="166"/>
      <c r="BQ19" s="166"/>
    </row>
    <row r="20" spans="1:6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164">
        <f t="shared" si="0"/>
        <v>0</v>
      </c>
      <c r="AA20" s="171">
        <f t="shared" si="1"/>
        <v>0</v>
      </c>
      <c r="AB20" s="166"/>
      <c r="AC20" s="166"/>
      <c r="AD20" s="166"/>
      <c r="AE20" s="166"/>
      <c r="AF20" s="166"/>
      <c r="AG20" s="166"/>
      <c r="AH20" s="166"/>
      <c r="AJ20" s="163" t="s">
        <v>102</v>
      </c>
      <c r="AK20" s="343">
        <v>11</v>
      </c>
      <c r="AL20" s="163"/>
      <c r="AM20" s="163">
        <v>5</v>
      </c>
      <c r="AN20" s="163"/>
      <c r="AO20" s="163"/>
      <c r="AP20" s="163"/>
      <c r="AQ20" s="163"/>
      <c r="AR20" s="163"/>
      <c r="AS20" s="163"/>
      <c r="AT20" s="163"/>
      <c r="AU20" s="163"/>
      <c r="AV20" s="163"/>
      <c r="AW20" s="163"/>
      <c r="AX20" s="164"/>
      <c r="AY20" s="164"/>
      <c r="AZ20" s="164"/>
      <c r="BA20" s="164"/>
      <c r="BB20" s="164"/>
      <c r="BC20" s="164"/>
      <c r="BD20" s="164"/>
      <c r="BE20" s="164"/>
      <c r="BF20" s="164"/>
      <c r="BG20" s="164"/>
      <c r="BH20" s="164"/>
      <c r="BI20" s="164">
        <f t="shared" si="2"/>
        <v>16</v>
      </c>
      <c r="BJ20" s="171">
        <f t="shared" si="3"/>
        <v>0</v>
      </c>
      <c r="BK20" s="166"/>
      <c r="BL20" s="166"/>
      <c r="BM20" s="166"/>
      <c r="BN20" s="166"/>
      <c r="BO20" s="166"/>
      <c r="BP20" s="166"/>
      <c r="BQ20" s="166"/>
    </row>
    <row r="21" spans="1:6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164">
        <f t="shared" si="0"/>
        <v>0</v>
      </c>
      <c r="AA21" s="171">
        <f t="shared" si="1"/>
        <v>0</v>
      </c>
      <c r="AB21" s="166"/>
      <c r="AC21" s="166"/>
      <c r="AD21" s="166"/>
      <c r="AE21" s="166"/>
      <c r="AF21" s="166"/>
      <c r="AG21" s="166"/>
      <c r="AH21" s="166"/>
      <c r="AJ21" s="163" t="s">
        <v>103</v>
      </c>
      <c r="AK21" s="343">
        <v>16</v>
      </c>
      <c r="AL21" s="163"/>
      <c r="AM21" s="163">
        <v>19</v>
      </c>
      <c r="AN21" s="163"/>
      <c r="AO21" s="163"/>
      <c r="AP21" s="163"/>
      <c r="AQ21" s="163"/>
      <c r="AR21" s="163"/>
      <c r="AS21" s="163"/>
      <c r="AT21" s="163"/>
      <c r="AU21" s="163"/>
      <c r="AV21" s="163"/>
      <c r="AW21" s="163"/>
      <c r="AX21" s="164"/>
      <c r="AY21" s="164"/>
      <c r="AZ21" s="164"/>
      <c r="BA21" s="164"/>
      <c r="BB21" s="164"/>
      <c r="BC21" s="164"/>
      <c r="BD21" s="164"/>
      <c r="BE21" s="164"/>
      <c r="BF21" s="164"/>
      <c r="BG21" s="164"/>
      <c r="BH21" s="164"/>
      <c r="BI21" s="164">
        <f t="shared" si="2"/>
        <v>35</v>
      </c>
      <c r="BJ21" s="171">
        <f t="shared" si="3"/>
        <v>0</v>
      </c>
      <c r="BK21" s="166"/>
      <c r="BL21" s="166"/>
      <c r="BM21" s="166"/>
      <c r="BN21" s="166"/>
      <c r="BO21" s="166"/>
      <c r="BP21" s="166"/>
      <c r="BQ21" s="166"/>
    </row>
    <row r="22" spans="1:6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164">
        <f t="shared" si="0"/>
        <v>0</v>
      </c>
      <c r="AA22" s="171">
        <f t="shared" si="1"/>
        <v>0</v>
      </c>
      <c r="AB22" s="166"/>
      <c r="AC22" s="166"/>
      <c r="AD22" s="166"/>
      <c r="AE22" s="166"/>
      <c r="AF22" s="166"/>
      <c r="AG22" s="166"/>
      <c r="AH22" s="166"/>
      <c r="AJ22" s="163" t="s">
        <v>104</v>
      </c>
      <c r="AK22" s="343">
        <v>14</v>
      </c>
      <c r="AL22" s="163"/>
      <c r="AM22" s="163">
        <v>27</v>
      </c>
      <c r="AN22" s="163"/>
      <c r="AO22" s="163"/>
      <c r="AP22" s="163"/>
      <c r="AQ22" s="163"/>
      <c r="AR22" s="163"/>
      <c r="AS22" s="163"/>
      <c r="AT22" s="163"/>
      <c r="AU22" s="163"/>
      <c r="AV22" s="163"/>
      <c r="AW22" s="163"/>
      <c r="AX22" s="164"/>
      <c r="AY22" s="164"/>
      <c r="AZ22" s="164"/>
      <c r="BA22" s="164"/>
      <c r="BB22" s="164"/>
      <c r="BC22" s="164"/>
      <c r="BD22" s="164"/>
      <c r="BE22" s="164"/>
      <c r="BF22" s="164"/>
      <c r="BG22" s="164"/>
      <c r="BH22" s="164"/>
      <c r="BI22" s="164">
        <f t="shared" si="2"/>
        <v>41</v>
      </c>
      <c r="BJ22" s="171">
        <f t="shared" si="3"/>
        <v>0</v>
      </c>
      <c r="BK22" s="166"/>
      <c r="BL22" s="166"/>
      <c r="BM22" s="166"/>
      <c r="BN22" s="166"/>
      <c r="BO22" s="166"/>
      <c r="BP22" s="166"/>
      <c r="BQ22" s="166"/>
    </row>
    <row r="23" spans="1:6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164">
        <f t="shared" si="0"/>
        <v>0</v>
      </c>
      <c r="AA23" s="171">
        <f t="shared" si="1"/>
        <v>0</v>
      </c>
      <c r="AB23" s="166"/>
      <c r="AC23" s="166"/>
      <c r="AD23" s="166"/>
      <c r="AE23" s="166"/>
      <c r="AF23" s="166"/>
      <c r="AG23" s="166"/>
      <c r="AH23" s="166"/>
      <c r="AJ23" s="163" t="s">
        <v>105</v>
      </c>
      <c r="AK23" s="343">
        <v>15</v>
      </c>
      <c r="AL23" s="163"/>
      <c r="AM23" s="163">
        <v>24</v>
      </c>
      <c r="AN23" s="163"/>
      <c r="AO23" s="163"/>
      <c r="AP23" s="163"/>
      <c r="AQ23" s="163"/>
      <c r="AR23" s="163"/>
      <c r="AS23" s="163"/>
      <c r="AT23" s="163"/>
      <c r="AU23" s="163"/>
      <c r="AV23" s="163"/>
      <c r="AW23" s="163"/>
      <c r="AX23" s="164"/>
      <c r="AY23" s="164"/>
      <c r="AZ23" s="164"/>
      <c r="BA23" s="164"/>
      <c r="BB23" s="164"/>
      <c r="BC23" s="164"/>
      <c r="BD23" s="164"/>
      <c r="BE23" s="164"/>
      <c r="BF23" s="164"/>
      <c r="BG23" s="164"/>
      <c r="BH23" s="164"/>
      <c r="BI23" s="164">
        <f t="shared" si="2"/>
        <v>39</v>
      </c>
      <c r="BJ23" s="171">
        <f t="shared" si="3"/>
        <v>0</v>
      </c>
      <c r="BK23" s="166"/>
      <c r="BL23" s="166"/>
      <c r="BM23" s="166"/>
      <c r="BN23" s="166"/>
      <c r="BO23" s="166"/>
      <c r="BP23" s="166"/>
      <c r="BQ23" s="166"/>
    </row>
    <row r="24" spans="1:6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164">
        <f t="shared" si="0"/>
        <v>0</v>
      </c>
      <c r="AA24" s="171">
        <f t="shared" si="1"/>
        <v>0</v>
      </c>
      <c r="AB24" s="166"/>
      <c r="AC24" s="166"/>
      <c r="AD24" s="166"/>
      <c r="AE24" s="166"/>
      <c r="AF24" s="166"/>
      <c r="AG24" s="166"/>
      <c r="AH24" s="166"/>
      <c r="AJ24" s="163" t="s">
        <v>106</v>
      </c>
      <c r="AK24" s="343">
        <v>4</v>
      </c>
      <c r="AL24" s="163"/>
      <c r="AM24" s="163">
        <v>0</v>
      </c>
      <c r="AN24" s="163"/>
      <c r="AO24" s="163"/>
      <c r="AP24" s="163"/>
      <c r="AQ24" s="163"/>
      <c r="AR24" s="163"/>
      <c r="AS24" s="163"/>
      <c r="AT24" s="163"/>
      <c r="AU24" s="163"/>
      <c r="AV24" s="163"/>
      <c r="AW24" s="163"/>
      <c r="AX24" s="164"/>
      <c r="AY24" s="164"/>
      <c r="AZ24" s="164"/>
      <c r="BA24" s="164"/>
      <c r="BB24" s="164"/>
      <c r="BC24" s="164"/>
      <c r="BD24" s="164"/>
      <c r="BE24" s="164"/>
      <c r="BF24" s="164"/>
      <c r="BG24" s="164"/>
      <c r="BH24" s="164"/>
      <c r="BI24" s="164">
        <f t="shared" si="2"/>
        <v>4</v>
      </c>
      <c r="BJ24" s="171">
        <f t="shared" si="3"/>
        <v>0</v>
      </c>
      <c r="BK24" s="166"/>
      <c r="BL24" s="166"/>
      <c r="BM24" s="166"/>
      <c r="BN24" s="166"/>
      <c r="BO24" s="166"/>
      <c r="BP24" s="166"/>
      <c r="BQ24" s="166"/>
    </row>
    <row r="25" spans="1:6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164">
        <f t="shared" si="0"/>
        <v>0</v>
      </c>
      <c r="AA25" s="171">
        <f t="shared" si="1"/>
        <v>0</v>
      </c>
      <c r="AB25" s="166"/>
      <c r="AC25" s="166"/>
      <c r="AD25" s="166"/>
      <c r="AE25" s="166"/>
      <c r="AF25" s="166"/>
      <c r="AG25" s="166"/>
      <c r="AH25" s="166"/>
      <c r="AJ25" s="163" t="s">
        <v>107</v>
      </c>
      <c r="AK25" s="343">
        <v>4</v>
      </c>
      <c r="AL25" s="163"/>
      <c r="AM25" s="163">
        <v>7</v>
      </c>
      <c r="AN25" s="163"/>
      <c r="AO25" s="163"/>
      <c r="AP25" s="163"/>
      <c r="AQ25" s="163"/>
      <c r="AR25" s="163"/>
      <c r="AS25" s="163"/>
      <c r="AT25" s="163"/>
      <c r="AU25" s="163"/>
      <c r="AV25" s="163"/>
      <c r="AW25" s="163"/>
      <c r="AX25" s="164"/>
      <c r="AY25" s="164"/>
      <c r="AZ25" s="164"/>
      <c r="BA25" s="164"/>
      <c r="BB25" s="164"/>
      <c r="BC25" s="164"/>
      <c r="BD25" s="164"/>
      <c r="BE25" s="164"/>
      <c r="BF25" s="164"/>
      <c r="BG25" s="164"/>
      <c r="BH25" s="164"/>
      <c r="BI25" s="164">
        <f t="shared" si="2"/>
        <v>11</v>
      </c>
      <c r="BJ25" s="171">
        <f t="shared" si="3"/>
        <v>0</v>
      </c>
      <c r="BK25" s="166"/>
      <c r="BL25" s="166"/>
      <c r="BM25" s="166"/>
      <c r="BN25" s="166"/>
      <c r="BO25" s="166"/>
      <c r="BP25" s="166"/>
      <c r="BQ25" s="166"/>
    </row>
    <row r="26" spans="1:6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164">
        <f t="shared" si="0"/>
        <v>0</v>
      </c>
      <c r="AA26" s="171">
        <f t="shared" si="1"/>
        <v>0</v>
      </c>
      <c r="AB26" s="166"/>
      <c r="AC26" s="166"/>
      <c r="AD26" s="166"/>
      <c r="AE26" s="166"/>
      <c r="AF26" s="166"/>
      <c r="AG26" s="166"/>
      <c r="AH26" s="166"/>
      <c r="AJ26" s="163" t="s">
        <v>108</v>
      </c>
      <c r="AK26" s="343">
        <v>0</v>
      </c>
      <c r="AL26" s="163"/>
      <c r="AM26" s="163">
        <v>5</v>
      </c>
      <c r="AN26" s="163"/>
      <c r="AO26" s="163"/>
      <c r="AP26" s="163"/>
      <c r="AQ26" s="163"/>
      <c r="AR26" s="163"/>
      <c r="AS26" s="163"/>
      <c r="AT26" s="163"/>
      <c r="AU26" s="163"/>
      <c r="AV26" s="163"/>
      <c r="AW26" s="163"/>
      <c r="AX26" s="164"/>
      <c r="AY26" s="164"/>
      <c r="AZ26" s="164"/>
      <c r="BA26" s="164"/>
      <c r="BB26" s="164"/>
      <c r="BC26" s="164"/>
      <c r="BD26" s="164"/>
      <c r="BE26" s="164"/>
      <c r="BF26" s="164"/>
      <c r="BG26" s="164"/>
      <c r="BH26" s="164"/>
      <c r="BI26" s="164">
        <f t="shared" si="2"/>
        <v>5</v>
      </c>
      <c r="BJ26" s="171">
        <f t="shared" si="3"/>
        <v>0</v>
      </c>
      <c r="BK26" s="166"/>
      <c r="BL26" s="166"/>
      <c r="BM26" s="166"/>
      <c r="BN26" s="166"/>
      <c r="BO26" s="166"/>
      <c r="BP26" s="166"/>
      <c r="BQ26" s="166"/>
    </row>
    <row r="27" spans="1:6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164">
        <f t="shared" si="0"/>
        <v>0</v>
      </c>
      <c r="AA27" s="171">
        <f t="shared" si="1"/>
        <v>0</v>
      </c>
      <c r="AB27" s="166"/>
      <c r="AC27" s="166"/>
      <c r="AD27" s="166"/>
      <c r="AE27" s="166"/>
      <c r="AF27" s="166"/>
      <c r="AG27" s="166"/>
      <c r="AH27" s="166"/>
      <c r="AJ27" s="163" t="s">
        <v>109</v>
      </c>
      <c r="AK27" s="343">
        <v>10</v>
      </c>
      <c r="AL27" s="163"/>
      <c r="AM27" s="163">
        <v>0</v>
      </c>
      <c r="AN27" s="163"/>
      <c r="AO27" s="163"/>
      <c r="AP27" s="163"/>
      <c r="AQ27" s="163"/>
      <c r="AR27" s="163"/>
      <c r="AS27" s="163"/>
      <c r="AT27" s="163"/>
      <c r="AU27" s="163"/>
      <c r="AV27" s="163"/>
      <c r="AW27" s="163"/>
      <c r="AX27" s="164"/>
      <c r="AY27" s="164"/>
      <c r="AZ27" s="164"/>
      <c r="BA27" s="164"/>
      <c r="BB27" s="164"/>
      <c r="BC27" s="164"/>
      <c r="BD27" s="164"/>
      <c r="BE27" s="164"/>
      <c r="BF27" s="164"/>
      <c r="BG27" s="164"/>
      <c r="BH27" s="164"/>
      <c r="BI27" s="164">
        <f t="shared" si="2"/>
        <v>10</v>
      </c>
      <c r="BJ27" s="171">
        <f t="shared" si="3"/>
        <v>0</v>
      </c>
      <c r="BK27" s="166"/>
      <c r="BL27" s="166"/>
      <c r="BM27" s="166"/>
      <c r="BN27" s="166"/>
      <c r="BO27" s="166"/>
      <c r="BP27" s="166"/>
      <c r="BQ27" s="166"/>
    </row>
    <row r="28" spans="1:6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164">
        <f t="shared" si="0"/>
        <v>0</v>
      </c>
      <c r="AA28" s="171">
        <f t="shared" si="1"/>
        <v>0</v>
      </c>
      <c r="AB28" s="166"/>
      <c r="AC28" s="166"/>
      <c r="AD28" s="166"/>
      <c r="AE28" s="166"/>
      <c r="AF28" s="166"/>
      <c r="AG28" s="166"/>
      <c r="AH28" s="166"/>
      <c r="AJ28" s="163" t="s">
        <v>110</v>
      </c>
      <c r="AK28" s="343">
        <v>0</v>
      </c>
      <c r="AL28" s="163"/>
      <c r="AM28" s="163">
        <v>2</v>
      </c>
      <c r="AN28" s="163"/>
      <c r="AO28" s="163"/>
      <c r="AP28" s="163"/>
      <c r="AQ28" s="163"/>
      <c r="AR28" s="163"/>
      <c r="AS28" s="163"/>
      <c r="AT28" s="163"/>
      <c r="AU28" s="163"/>
      <c r="AV28" s="163"/>
      <c r="AW28" s="163"/>
      <c r="AX28" s="164"/>
      <c r="AY28" s="164"/>
      <c r="AZ28" s="164"/>
      <c r="BA28" s="164"/>
      <c r="BB28" s="164"/>
      <c r="BC28" s="164"/>
      <c r="BD28" s="164"/>
      <c r="BE28" s="164"/>
      <c r="BF28" s="164"/>
      <c r="BG28" s="164"/>
      <c r="BH28" s="164"/>
      <c r="BI28" s="164">
        <f t="shared" si="2"/>
        <v>2</v>
      </c>
      <c r="BJ28" s="171">
        <f t="shared" si="3"/>
        <v>0</v>
      </c>
      <c r="BK28" s="166"/>
      <c r="BL28" s="166"/>
      <c r="BM28" s="166"/>
      <c r="BN28" s="166"/>
      <c r="BO28" s="166"/>
      <c r="BP28" s="166"/>
      <c r="BQ28" s="166"/>
    </row>
    <row r="29" spans="1:6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164">
        <f t="shared" si="0"/>
        <v>0</v>
      </c>
      <c r="AA29" s="171">
        <f t="shared" si="1"/>
        <v>0</v>
      </c>
      <c r="AB29" s="166"/>
      <c r="AC29" s="166"/>
      <c r="AD29" s="166"/>
      <c r="AE29" s="166"/>
      <c r="AF29" s="166"/>
      <c r="AG29" s="166"/>
      <c r="AH29" s="166"/>
      <c r="AJ29" s="163" t="s">
        <v>111</v>
      </c>
      <c r="AK29" s="164">
        <v>4</v>
      </c>
      <c r="AL29" s="163"/>
      <c r="AM29" s="163">
        <v>3</v>
      </c>
      <c r="AN29" s="163"/>
      <c r="AO29" s="163"/>
      <c r="AP29" s="163"/>
      <c r="AQ29" s="163"/>
      <c r="AR29" s="163"/>
      <c r="AS29" s="163"/>
      <c r="AT29" s="163"/>
      <c r="AU29" s="163"/>
      <c r="AV29" s="163"/>
      <c r="AW29" s="163"/>
      <c r="AX29" s="164"/>
      <c r="AY29" s="164"/>
      <c r="AZ29" s="164"/>
      <c r="BA29" s="164"/>
      <c r="BB29" s="164"/>
      <c r="BC29" s="164"/>
      <c r="BD29" s="164"/>
      <c r="BE29" s="164"/>
      <c r="BF29" s="164"/>
      <c r="BG29" s="164"/>
      <c r="BH29" s="164"/>
      <c r="BI29" s="164">
        <f t="shared" si="2"/>
        <v>7</v>
      </c>
      <c r="BJ29" s="171">
        <f t="shared" si="3"/>
        <v>0</v>
      </c>
      <c r="BK29" s="166"/>
      <c r="BL29" s="166"/>
      <c r="BM29" s="166"/>
      <c r="BN29" s="166"/>
      <c r="BO29" s="166"/>
      <c r="BP29" s="166"/>
      <c r="BQ29" s="166"/>
    </row>
    <row r="30" spans="1:6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164">
        <f t="shared" si="0"/>
        <v>0</v>
      </c>
      <c r="AA30" s="171">
        <f t="shared" si="1"/>
        <v>0</v>
      </c>
      <c r="AB30" s="166"/>
      <c r="AC30" s="166"/>
      <c r="AD30" s="166"/>
      <c r="AE30" s="166"/>
      <c r="AF30" s="166"/>
      <c r="AG30" s="166"/>
      <c r="AH30" s="166"/>
      <c r="AJ30" s="163" t="s">
        <v>112</v>
      </c>
      <c r="AK30" s="164">
        <v>31</v>
      </c>
      <c r="AL30" s="163"/>
      <c r="AM30" s="163">
        <v>95</v>
      </c>
      <c r="AN30" s="163"/>
      <c r="AO30" s="163"/>
      <c r="AP30" s="163"/>
      <c r="AQ30" s="163"/>
      <c r="AR30" s="163"/>
      <c r="AS30" s="163"/>
      <c r="AT30" s="163"/>
      <c r="AU30" s="163"/>
      <c r="AV30" s="163"/>
      <c r="AW30" s="163"/>
      <c r="AX30" s="164"/>
      <c r="AY30" s="164"/>
      <c r="AZ30" s="164"/>
      <c r="BA30" s="164"/>
      <c r="BB30" s="164"/>
      <c r="BC30" s="164"/>
      <c r="BD30" s="164"/>
      <c r="BE30" s="164"/>
      <c r="BF30" s="164"/>
      <c r="BG30" s="164"/>
      <c r="BH30" s="164"/>
      <c r="BI30" s="164">
        <f t="shared" si="2"/>
        <v>126</v>
      </c>
      <c r="BJ30" s="171">
        <f t="shared" si="3"/>
        <v>0</v>
      </c>
      <c r="BK30" s="166"/>
      <c r="BL30" s="166"/>
      <c r="BM30" s="166"/>
      <c r="BN30" s="166"/>
      <c r="BO30" s="166"/>
      <c r="BP30" s="166"/>
      <c r="BQ30" s="166"/>
    </row>
    <row r="31" spans="1:6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164">
        <f t="shared" si="0"/>
        <v>0</v>
      </c>
      <c r="AA31" s="171">
        <f t="shared" si="1"/>
        <v>0</v>
      </c>
      <c r="AB31" s="166"/>
      <c r="AC31" s="166"/>
      <c r="AD31" s="166"/>
      <c r="AE31" s="166"/>
      <c r="AF31" s="166"/>
      <c r="AG31" s="166"/>
      <c r="AH31" s="166"/>
      <c r="AJ31" s="163" t="s">
        <v>113</v>
      </c>
      <c r="AK31" s="164">
        <v>0</v>
      </c>
      <c r="AL31" s="163"/>
      <c r="AM31" s="163">
        <v>0</v>
      </c>
      <c r="AN31" s="163"/>
      <c r="AO31" s="163"/>
      <c r="AP31" s="163"/>
      <c r="AQ31" s="163"/>
      <c r="AR31" s="163"/>
      <c r="AS31" s="163"/>
      <c r="AT31" s="163"/>
      <c r="AU31" s="163"/>
      <c r="AV31" s="163"/>
      <c r="AW31" s="163"/>
      <c r="AX31" s="164"/>
      <c r="AY31" s="164"/>
      <c r="AZ31" s="164"/>
      <c r="BA31" s="164"/>
      <c r="BB31" s="164"/>
      <c r="BC31" s="164"/>
      <c r="BD31" s="164"/>
      <c r="BE31" s="164"/>
      <c r="BF31" s="164"/>
      <c r="BG31" s="164"/>
      <c r="BH31" s="164"/>
      <c r="BI31" s="164">
        <f t="shared" si="2"/>
        <v>0</v>
      </c>
      <c r="BJ31" s="171">
        <f t="shared" si="3"/>
        <v>0</v>
      </c>
      <c r="BK31" s="166"/>
      <c r="BL31" s="166"/>
      <c r="BM31" s="166"/>
      <c r="BN31" s="166"/>
      <c r="BO31" s="166"/>
      <c r="BP31" s="166"/>
      <c r="BQ31" s="166"/>
    </row>
    <row r="32" spans="1:69" ht="15">
      <c r="A32" s="168" t="s">
        <v>114</v>
      </c>
      <c r="B32" s="165">
        <f>SUM(B11:B31)</f>
        <v>0</v>
      </c>
      <c r="C32" s="165">
        <f aca="true" t="shared" si="4" ref="C32:AH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J32" s="168" t="s">
        <v>114</v>
      </c>
      <c r="AK32" s="165">
        <f aca="true" t="shared" si="5" ref="AK32:AW32">SUM(AK11:AK31)</f>
        <v>224</v>
      </c>
      <c r="AL32" s="165">
        <f t="shared" si="5"/>
        <v>0</v>
      </c>
      <c r="AM32" s="165">
        <f t="shared" si="5"/>
        <v>402</v>
      </c>
      <c r="AN32" s="165">
        <f t="shared" si="5"/>
        <v>0</v>
      </c>
      <c r="AO32" s="165">
        <f t="shared" si="5"/>
        <v>0</v>
      </c>
      <c r="AP32" s="165">
        <f t="shared" si="5"/>
        <v>0</v>
      </c>
      <c r="AQ32" s="165">
        <f t="shared" si="5"/>
        <v>0</v>
      </c>
      <c r="AR32" s="165">
        <f t="shared" si="5"/>
        <v>0</v>
      </c>
      <c r="AS32" s="165">
        <f t="shared" si="5"/>
        <v>0</v>
      </c>
      <c r="AT32" s="165">
        <f t="shared" si="5"/>
        <v>0</v>
      </c>
      <c r="AU32" s="165">
        <f t="shared" si="5"/>
        <v>0</v>
      </c>
      <c r="AV32" s="165">
        <f t="shared" si="5"/>
        <v>0</v>
      </c>
      <c r="AW32" s="165">
        <f t="shared" si="5"/>
        <v>0</v>
      </c>
      <c r="AX32" s="165">
        <f>SUM(AX11:AX31)</f>
        <v>0</v>
      </c>
      <c r="AY32" s="165">
        <f aca="true" t="shared" si="6" ref="AY32:BQ32">SUM(AY11:AY31)</f>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626</v>
      </c>
      <c r="BJ32" s="172">
        <f t="shared" si="6"/>
        <v>0</v>
      </c>
      <c r="BK32" s="165"/>
      <c r="BL32" s="165">
        <f t="shared" si="6"/>
        <v>0</v>
      </c>
      <c r="BM32" s="165">
        <f t="shared" si="6"/>
        <v>0</v>
      </c>
      <c r="BN32" s="165">
        <f t="shared" si="6"/>
        <v>0</v>
      </c>
      <c r="BO32" s="165">
        <f t="shared" si="6"/>
        <v>145</v>
      </c>
      <c r="BP32" s="165">
        <f t="shared" si="6"/>
        <v>426</v>
      </c>
      <c r="BQ32" s="165">
        <f t="shared" si="6"/>
        <v>55</v>
      </c>
    </row>
    <row r="33" ht="15"/>
    <row r="34" ht="15"/>
    <row r="35" spans="1:69" ht="28.5">
      <c r="A35" s="169" t="s">
        <v>292</v>
      </c>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8"/>
      <c r="AY35" s="848"/>
      <c r="AZ35" s="848"/>
      <c r="BA35" s="848"/>
      <c r="BB35" s="848"/>
      <c r="BC35" s="848"/>
      <c r="BD35" s="848"/>
      <c r="BE35" s="848"/>
      <c r="BF35" s="848"/>
      <c r="BG35" s="848"/>
      <c r="BH35" s="848"/>
      <c r="BI35" s="848"/>
      <c r="BJ35" s="848"/>
      <c r="BK35" s="848"/>
      <c r="BL35" s="848"/>
      <c r="BM35" s="848"/>
      <c r="BN35" s="848"/>
      <c r="BO35" s="848"/>
      <c r="BP35" s="848"/>
      <c r="BQ35" s="848"/>
    </row>
    <row r="36" spans="1:69" ht="28.5" customHeight="1">
      <c r="A36" s="170" t="s">
        <v>179</v>
      </c>
      <c r="B36" s="855"/>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56"/>
    </row>
    <row r="37" spans="1:48" ht="6" customHeight="1">
      <c r="A37" s="160"/>
      <c r="B37" s="160"/>
      <c r="C37" s="160"/>
      <c r="D37" s="160"/>
      <c r="E37" s="160"/>
      <c r="F37" s="160"/>
      <c r="G37" s="160"/>
      <c r="H37" s="160"/>
      <c r="I37" s="160"/>
      <c r="J37" s="160"/>
      <c r="K37" s="160"/>
      <c r="L37" s="160"/>
      <c r="M37" s="160"/>
      <c r="N37" s="160"/>
      <c r="O37" s="161"/>
      <c r="P37" s="161"/>
      <c r="Q37" s="161"/>
      <c r="R37" s="161"/>
      <c r="S37" s="161"/>
      <c r="T37" s="161"/>
      <c r="U37" s="161"/>
      <c r="V37" s="161"/>
      <c r="W37" s="161"/>
      <c r="X37" s="161"/>
      <c r="Y37" s="161"/>
      <c r="Z37" s="161"/>
      <c r="AA37" s="161"/>
      <c r="AB37" s="161"/>
      <c r="AC37" s="161"/>
      <c r="AD37" s="161"/>
      <c r="AE37" s="161"/>
      <c r="AF37" s="161"/>
      <c r="AG37" s="161"/>
      <c r="AH37" s="161"/>
      <c r="AJ37" s="160"/>
      <c r="AK37" s="161"/>
      <c r="AL37" s="161"/>
      <c r="AM37" s="161"/>
      <c r="AN37" s="161"/>
      <c r="AO37" s="161"/>
      <c r="AP37" s="161"/>
      <c r="AQ37" s="161"/>
      <c r="AR37" s="161"/>
      <c r="AS37" s="161"/>
      <c r="AT37" s="161"/>
      <c r="AU37" s="161"/>
      <c r="AV37" s="161"/>
    </row>
    <row r="38" spans="1:69" ht="30" customHeight="1">
      <c r="A38" s="859" t="s">
        <v>91</v>
      </c>
      <c r="B38" s="855" t="s">
        <v>39</v>
      </c>
      <c r="C38" s="856"/>
      <c r="D38" s="855" t="s">
        <v>40</v>
      </c>
      <c r="E38" s="856"/>
      <c r="F38" s="855" t="s">
        <v>41</v>
      </c>
      <c r="G38" s="856"/>
      <c r="H38" s="855" t="s">
        <v>42</v>
      </c>
      <c r="I38" s="856"/>
      <c r="J38" s="855" t="s">
        <v>43</v>
      </c>
      <c r="K38" s="856"/>
      <c r="L38" s="855" t="s">
        <v>44</v>
      </c>
      <c r="M38" s="856"/>
      <c r="N38" s="855" t="s">
        <v>45</v>
      </c>
      <c r="O38" s="856"/>
      <c r="P38" s="855" t="s">
        <v>46</v>
      </c>
      <c r="Q38" s="856"/>
      <c r="R38" s="855" t="s">
        <v>47</v>
      </c>
      <c r="S38" s="856"/>
      <c r="T38" s="855" t="s">
        <v>48</v>
      </c>
      <c r="U38" s="856"/>
      <c r="V38" s="855" t="s">
        <v>49</v>
      </c>
      <c r="W38" s="856"/>
      <c r="X38" s="855" t="s">
        <v>50</v>
      </c>
      <c r="Y38" s="856"/>
      <c r="Z38" s="855" t="s">
        <v>92</v>
      </c>
      <c r="AA38" s="856"/>
      <c r="AB38" s="859" t="s">
        <v>291</v>
      </c>
      <c r="AC38" s="855" t="s">
        <v>290</v>
      </c>
      <c r="AD38" s="861"/>
      <c r="AE38" s="861"/>
      <c r="AF38" s="861"/>
      <c r="AG38" s="861"/>
      <c r="AH38" s="856"/>
      <c r="AJ38" s="859" t="s">
        <v>91</v>
      </c>
      <c r="AK38" s="855" t="s">
        <v>39</v>
      </c>
      <c r="AL38" s="856"/>
      <c r="AM38" s="855" t="s">
        <v>40</v>
      </c>
      <c r="AN38" s="856"/>
      <c r="AO38" s="855" t="s">
        <v>41</v>
      </c>
      <c r="AP38" s="856"/>
      <c r="AQ38" s="855" t="s">
        <v>42</v>
      </c>
      <c r="AR38" s="856"/>
      <c r="AS38" s="855" t="s">
        <v>43</v>
      </c>
      <c r="AT38" s="856"/>
      <c r="AU38" s="855" t="s">
        <v>44</v>
      </c>
      <c r="AV38" s="856"/>
      <c r="AW38" s="855" t="s">
        <v>45</v>
      </c>
      <c r="AX38" s="856"/>
      <c r="AY38" s="855" t="s">
        <v>46</v>
      </c>
      <c r="AZ38" s="856"/>
      <c r="BA38" s="855" t="s">
        <v>47</v>
      </c>
      <c r="BB38" s="856"/>
      <c r="BC38" s="855" t="s">
        <v>48</v>
      </c>
      <c r="BD38" s="856"/>
      <c r="BE38" s="855" t="s">
        <v>49</v>
      </c>
      <c r="BF38" s="856"/>
      <c r="BG38" s="855" t="s">
        <v>50</v>
      </c>
      <c r="BH38" s="856"/>
      <c r="BI38" s="855" t="s">
        <v>92</v>
      </c>
      <c r="BJ38" s="856"/>
      <c r="BK38" s="859" t="s">
        <v>291</v>
      </c>
      <c r="BL38" s="855" t="s">
        <v>290</v>
      </c>
      <c r="BM38" s="861"/>
      <c r="BN38" s="861"/>
      <c r="BO38" s="861"/>
      <c r="BP38" s="861"/>
      <c r="BQ38" s="856"/>
    </row>
    <row r="39" spans="1:69" ht="28.5" customHeight="1">
      <c r="A39" s="860"/>
      <c r="B39" s="126" t="s">
        <v>392</v>
      </c>
      <c r="C39" s="126" t="s">
        <v>393</v>
      </c>
      <c r="D39" s="126" t="s">
        <v>392</v>
      </c>
      <c r="E39" s="126" t="s">
        <v>393</v>
      </c>
      <c r="F39" s="126" t="s">
        <v>392</v>
      </c>
      <c r="G39" s="126" t="s">
        <v>393</v>
      </c>
      <c r="H39" s="126" t="s">
        <v>392</v>
      </c>
      <c r="I39" s="126" t="s">
        <v>393</v>
      </c>
      <c r="J39" s="126" t="s">
        <v>392</v>
      </c>
      <c r="K39" s="126" t="s">
        <v>393</v>
      </c>
      <c r="L39" s="126" t="s">
        <v>392</v>
      </c>
      <c r="M39" s="126" t="s">
        <v>393</v>
      </c>
      <c r="N39" s="126" t="s">
        <v>392</v>
      </c>
      <c r="O39" s="126" t="s">
        <v>393</v>
      </c>
      <c r="P39" s="126" t="s">
        <v>392</v>
      </c>
      <c r="Q39" s="126" t="s">
        <v>393</v>
      </c>
      <c r="R39" s="126" t="s">
        <v>392</v>
      </c>
      <c r="S39" s="126" t="s">
        <v>393</v>
      </c>
      <c r="T39" s="126" t="s">
        <v>392</v>
      </c>
      <c r="U39" s="126" t="s">
        <v>393</v>
      </c>
      <c r="V39" s="126" t="s">
        <v>392</v>
      </c>
      <c r="W39" s="126" t="s">
        <v>393</v>
      </c>
      <c r="X39" s="126" t="s">
        <v>392</v>
      </c>
      <c r="Y39" s="126" t="s">
        <v>393</v>
      </c>
      <c r="Z39" s="126" t="s">
        <v>392</v>
      </c>
      <c r="AA39" s="126" t="s">
        <v>393</v>
      </c>
      <c r="AB39" s="860"/>
      <c r="AC39" s="126" t="s">
        <v>385</v>
      </c>
      <c r="AD39" s="162" t="s">
        <v>386</v>
      </c>
      <c r="AE39" s="126" t="s">
        <v>387</v>
      </c>
      <c r="AF39" s="126" t="s">
        <v>388</v>
      </c>
      <c r="AG39" s="126" t="s">
        <v>389</v>
      </c>
      <c r="AH39" s="126" t="s">
        <v>390</v>
      </c>
      <c r="AJ39" s="860"/>
      <c r="AK39" s="126" t="s">
        <v>392</v>
      </c>
      <c r="AL39" s="126" t="s">
        <v>393</v>
      </c>
      <c r="AM39" s="126" t="s">
        <v>392</v>
      </c>
      <c r="AN39" s="126" t="s">
        <v>393</v>
      </c>
      <c r="AO39" s="126" t="s">
        <v>392</v>
      </c>
      <c r="AP39" s="126" t="s">
        <v>393</v>
      </c>
      <c r="AQ39" s="126" t="s">
        <v>392</v>
      </c>
      <c r="AR39" s="126" t="s">
        <v>393</v>
      </c>
      <c r="AS39" s="126" t="s">
        <v>392</v>
      </c>
      <c r="AT39" s="126" t="s">
        <v>393</v>
      </c>
      <c r="AU39" s="126" t="s">
        <v>392</v>
      </c>
      <c r="AV39" s="126" t="s">
        <v>393</v>
      </c>
      <c r="AW39" s="126" t="s">
        <v>392</v>
      </c>
      <c r="AX39" s="126" t="s">
        <v>393</v>
      </c>
      <c r="AY39" s="126" t="s">
        <v>392</v>
      </c>
      <c r="AZ39" s="126" t="s">
        <v>393</v>
      </c>
      <c r="BA39" s="126" t="s">
        <v>392</v>
      </c>
      <c r="BB39" s="126" t="s">
        <v>393</v>
      </c>
      <c r="BC39" s="126" t="s">
        <v>392</v>
      </c>
      <c r="BD39" s="126" t="s">
        <v>393</v>
      </c>
      <c r="BE39" s="126" t="s">
        <v>392</v>
      </c>
      <c r="BF39" s="126" t="s">
        <v>393</v>
      </c>
      <c r="BG39" s="126" t="s">
        <v>392</v>
      </c>
      <c r="BH39" s="126" t="s">
        <v>393</v>
      </c>
      <c r="BI39" s="126" t="s">
        <v>392</v>
      </c>
      <c r="BJ39" s="126" t="s">
        <v>393</v>
      </c>
      <c r="BK39" s="860"/>
      <c r="BL39" s="126" t="s">
        <v>385</v>
      </c>
      <c r="BM39" s="162" t="s">
        <v>386</v>
      </c>
      <c r="BN39" s="126" t="s">
        <v>387</v>
      </c>
      <c r="BO39" s="126" t="s">
        <v>388</v>
      </c>
      <c r="BP39" s="126" t="s">
        <v>389</v>
      </c>
      <c r="BQ39" s="126" t="s">
        <v>390</v>
      </c>
    </row>
    <row r="40" spans="1:69" ht="15">
      <c r="A40" s="163" t="s">
        <v>93</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164">
        <f>B40+D40+F40+H40+J40+L40+N40+P40+R40+T40+V40+X40</f>
        <v>0</v>
      </c>
      <c r="AA40" s="171">
        <f>C40+E40+G40+I40+K40+M40+O40+Q40+S40+U40+W40+Y40</f>
        <v>0</v>
      </c>
      <c r="AB40" s="166"/>
      <c r="AC40" s="166"/>
      <c r="AD40" s="166"/>
      <c r="AE40" s="166"/>
      <c r="AF40" s="166"/>
      <c r="AG40" s="166"/>
      <c r="AH40" s="167"/>
      <c r="AJ40" s="163" t="s">
        <v>93</v>
      </c>
      <c r="AK40" s="163"/>
      <c r="AL40" s="163"/>
      <c r="AM40" s="163"/>
      <c r="AN40" s="163"/>
      <c r="AO40" s="163"/>
      <c r="AP40" s="163"/>
      <c r="AQ40" s="163"/>
      <c r="AR40" s="163"/>
      <c r="AS40" s="163"/>
      <c r="AT40" s="163"/>
      <c r="AU40" s="163"/>
      <c r="AV40" s="163"/>
      <c r="AW40" s="163"/>
      <c r="AX40" s="164"/>
      <c r="AY40" s="164"/>
      <c r="AZ40" s="164"/>
      <c r="BA40" s="164"/>
      <c r="BB40" s="164"/>
      <c r="BC40" s="164"/>
      <c r="BD40" s="164"/>
      <c r="BE40" s="164"/>
      <c r="BF40" s="164"/>
      <c r="BG40" s="164"/>
      <c r="BH40" s="164"/>
      <c r="BI40" s="164">
        <f>AK40+AM40+AO40+AQ40+AS40+AU40+AW40+AY40+BA40+BC40+BE40+BG40</f>
        <v>0</v>
      </c>
      <c r="BJ40" s="171">
        <f>AL40+AN40+AP40+AR40+AT40+AV40+AX40+AZ40+BB40+BD40+BF40+BH40</f>
        <v>0</v>
      </c>
      <c r="BK40" s="166"/>
      <c r="BL40" s="166"/>
      <c r="BM40" s="166"/>
      <c r="BN40" s="166"/>
      <c r="BO40" s="166"/>
      <c r="BP40" s="166"/>
      <c r="BQ40" s="167"/>
    </row>
    <row r="41" spans="1:69" ht="15">
      <c r="A41" s="163" t="s">
        <v>94</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164">
        <f aca="true" t="shared" si="7" ref="Z41:Z60">B41+D41+F41+H41+J41+L41+N41+P41+R41+T41+V41+X41</f>
        <v>0</v>
      </c>
      <c r="AA41" s="171">
        <f aca="true" t="shared" si="8" ref="AA41:AA60">C41+E41+G41+I41+K41+M41+O41+Q41+S41+U41+W41+Y41</f>
        <v>0</v>
      </c>
      <c r="AB41" s="166"/>
      <c r="AC41" s="166"/>
      <c r="AD41" s="166"/>
      <c r="AE41" s="166"/>
      <c r="AF41" s="166"/>
      <c r="AG41" s="166"/>
      <c r="AH41" s="166"/>
      <c r="AJ41" s="163" t="s">
        <v>94</v>
      </c>
      <c r="AK41" s="163"/>
      <c r="AL41" s="163"/>
      <c r="AM41" s="163"/>
      <c r="AN41" s="163"/>
      <c r="AO41" s="163"/>
      <c r="AP41" s="163"/>
      <c r="AQ41" s="163"/>
      <c r="AR41" s="163"/>
      <c r="AS41" s="163"/>
      <c r="AT41" s="163"/>
      <c r="AU41" s="163"/>
      <c r="AV41" s="163"/>
      <c r="AW41" s="163"/>
      <c r="AX41" s="164"/>
      <c r="AY41" s="164"/>
      <c r="AZ41" s="164"/>
      <c r="BA41" s="164"/>
      <c r="BB41" s="164"/>
      <c r="BC41" s="164"/>
      <c r="BD41" s="164"/>
      <c r="BE41" s="164"/>
      <c r="BF41" s="164"/>
      <c r="BG41" s="164"/>
      <c r="BH41" s="164"/>
      <c r="BI41" s="164">
        <f aca="true" t="shared" si="9" ref="BI41:BI60">AK41+AM41+AO41+AQ41+AS41+AU41+AW41+AY41+BA41+BC41+BE41+BG41</f>
        <v>0</v>
      </c>
      <c r="BJ41" s="171">
        <f aca="true" t="shared" si="10" ref="BJ41:BJ60">AL41+AN41+AP41+AR41+AT41+AV41+AX41+AZ41+BB41+BD41+BF41+BH41</f>
        <v>0</v>
      </c>
      <c r="BK41" s="166"/>
      <c r="BL41" s="166"/>
      <c r="BM41" s="166"/>
      <c r="BN41" s="166"/>
      <c r="BO41" s="166"/>
      <c r="BP41" s="166"/>
      <c r="BQ41" s="166"/>
    </row>
    <row r="42" spans="1:69" ht="15">
      <c r="A42" s="163" t="s">
        <v>95</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164">
        <f t="shared" si="7"/>
        <v>0</v>
      </c>
      <c r="AA42" s="171">
        <f t="shared" si="8"/>
        <v>0</v>
      </c>
      <c r="AB42" s="166"/>
      <c r="AC42" s="166"/>
      <c r="AD42" s="166"/>
      <c r="AE42" s="166"/>
      <c r="AF42" s="166"/>
      <c r="AG42" s="166"/>
      <c r="AH42" s="166"/>
      <c r="AJ42" s="163" t="s">
        <v>95</v>
      </c>
      <c r="AK42" s="163"/>
      <c r="AL42" s="163"/>
      <c r="AM42" s="163"/>
      <c r="AN42" s="163"/>
      <c r="AO42" s="163"/>
      <c r="AP42" s="163"/>
      <c r="AQ42" s="163"/>
      <c r="AR42" s="163"/>
      <c r="AS42" s="163"/>
      <c r="AT42" s="163"/>
      <c r="AU42" s="163"/>
      <c r="AV42" s="163"/>
      <c r="AW42" s="163"/>
      <c r="AX42" s="164"/>
      <c r="AY42" s="164"/>
      <c r="AZ42" s="164"/>
      <c r="BA42" s="164"/>
      <c r="BB42" s="164"/>
      <c r="BC42" s="164"/>
      <c r="BD42" s="164"/>
      <c r="BE42" s="164"/>
      <c r="BF42" s="164"/>
      <c r="BG42" s="164"/>
      <c r="BH42" s="164"/>
      <c r="BI42" s="164">
        <f t="shared" si="9"/>
        <v>0</v>
      </c>
      <c r="BJ42" s="171">
        <f t="shared" si="10"/>
        <v>0</v>
      </c>
      <c r="BK42" s="166"/>
      <c r="BL42" s="166"/>
      <c r="BM42" s="166"/>
      <c r="BN42" s="166"/>
      <c r="BO42" s="166"/>
      <c r="BP42" s="166"/>
      <c r="BQ42" s="166"/>
    </row>
    <row r="43" spans="1:69" ht="15">
      <c r="A43" s="163" t="s">
        <v>96</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164">
        <f t="shared" si="7"/>
        <v>0</v>
      </c>
      <c r="AA43" s="171">
        <f t="shared" si="8"/>
        <v>0</v>
      </c>
      <c r="AB43" s="166"/>
      <c r="AC43" s="166"/>
      <c r="AD43" s="166"/>
      <c r="AE43" s="166"/>
      <c r="AF43" s="166"/>
      <c r="AG43" s="166"/>
      <c r="AH43" s="166"/>
      <c r="AJ43" s="163" t="s">
        <v>96</v>
      </c>
      <c r="AK43" s="163"/>
      <c r="AL43" s="163"/>
      <c r="AM43" s="163"/>
      <c r="AN43" s="163"/>
      <c r="AO43" s="163"/>
      <c r="AP43" s="163"/>
      <c r="AQ43" s="163"/>
      <c r="AR43" s="163"/>
      <c r="AS43" s="163"/>
      <c r="AT43" s="163"/>
      <c r="AU43" s="163"/>
      <c r="AV43" s="163"/>
      <c r="AW43" s="163"/>
      <c r="AX43" s="164"/>
      <c r="AY43" s="164"/>
      <c r="AZ43" s="164"/>
      <c r="BA43" s="164"/>
      <c r="BB43" s="164"/>
      <c r="BC43" s="164"/>
      <c r="BD43" s="164"/>
      <c r="BE43" s="164"/>
      <c r="BF43" s="164"/>
      <c r="BG43" s="164"/>
      <c r="BH43" s="164"/>
      <c r="BI43" s="164">
        <f t="shared" si="9"/>
        <v>0</v>
      </c>
      <c r="BJ43" s="171">
        <f t="shared" si="10"/>
        <v>0</v>
      </c>
      <c r="BK43" s="166"/>
      <c r="BL43" s="166"/>
      <c r="BM43" s="166"/>
      <c r="BN43" s="166"/>
      <c r="BO43" s="166"/>
      <c r="BP43" s="166"/>
      <c r="BQ43" s="166"/>
    </row>
    <row r="44" spans="1:69" ht="15">
      <c r="A44" s="163" t="s">
        <v>97</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164">
        <f t="shared" si="7"/>
        <v>0</v>
      </c>
      <c r="AA44" s="171">
        <f t="shared" si="8"/>
        <v>0</v>
      </c>
      <c r="AB44" s="166"/>
      <c r="AC44" s="166"/>
      <c r="AD44" s="166"/>
      <c r="AE44" s="166"/>
      <c r="AF44" s="166"/>
      <c r="AG44" s="166"/>
      <c r="AH44" s="166"/>
      <c r="AJ44" s="163" t="s">
        <v>97</v>
      </c>
      <c r="AK44" s="163"/>
      <c r="AL44" s="163"/>
      <c r="AM44" s="163"/>
      <c r="AN44" s="163"/>
      <c r="AO44" s="163"/>
      <c r="AP44" s="163"/>
      <c r="AQ44" s="163"/>
      <c r="AR44" s="163"/>
      <c r="AS44" s="163"/>
      <c r="AT44" s="163"/>
      <c r="AU44" s="163"/>
      <c r="AV44" s="163"/>
      <c r="AW44" s="163"/>
      <c r="AX44" s="164"/>
      <c r="AY44" s="164"/>
      <c r="AZ44" s="164"/>
      <c r="BA44" s="164"/>
      <c r="BB44" s="164"/>
      <c r="BC44" s="164"/>
      <c r="BD44" s="164"/>
      <c r="BE44" s="164"/>
      <c r="BF44" s="164"/>
      <c r="BG44" s="164"/>
      <c r="BH44" s="164"/>
      <c r="BI44" s="164">
        <f t="shared" si="9"/>
        <v>0</v>
      </c>
      <c r="BJ44" s="171">
        <f t="shared" si="10"/>
        <v>0</v>
      </c>
      <c r="BK44" s="166"/>
      <c r="BL44" s="166"/>
      <c r="BM44" s="166"/>
      <c r="BN44" s="166"/>
      <c r="BO44" s="166"/>
      <c r="BP44" s="166"/>
      <c r="BQ44" s="166"/>
    </row>
    <row r="45" spans="1:69" ht="15">
      <c r="A45" s="163" t="s">
        <v>98</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164">
        <f t="shared" si="7"/>
        <v>0</v>
      </c>
      <c r="AA45" s="171">
        <f t="shared" si="8"/>
        <v>0</v>
      </c>
      <c r="AB45" s="166"/>
      <c r="AC45" s="166"/>
      <c r="AD45" s="166"/>
      <c r="AE45" s="166"/>
      <c r="AF45" s="166"/>
      <c r="AG45" s="166"/>
      <c r="AH45" s="166"/>
      <c r="AJ45" s="163" t="s">
        <v>98</v>
      </c>
      <c r="AK45" s="163"/>
      <c r="AL45" s="163"/>
      <c r="AM45" s="163"/>
      <c r="AN45" s="163"/>
      <c r="AO45" s="163"/>
      <c r="AP45" s="163"/>
      <c r="AQ45" s="163"/>
      <c r="AR45" s="163"/>
      <c r="AS45" s="163"/>
      <c r="AT45" s="163"/>
      <c r="AU45" s="163"/>
      <c r="AV45" s="163"/>
      <c r="AW45" s="163"/>
      <c r="AX45" s="164"/>
      <c r="AY45" s="164"/>
      <c r="AZ45" s="164"/>
      <c r="BA45" s="164"/>
      <c r="BB45" s="164"/>
      <c r="BC45" s="164"/>
      <c r="BD45" s="164"/>
      <c r="BE45" s="164"/>
      <c r="BF45" s="164"/>
      <c r="BG45" s="164"/>
      <c r="BH45" s="164"/>
      <c r="BI45" s="164">
        <f t="shared" si="9"/>
        <v>0</v>
      </c>
      <c r="BJ45" s="171">
        <f t="shared" si="10"/>
        <v>0</v>
      </c>
      <c r="BK45" s="166"/>
      <c r="BL45" s="166"/>
      <c r="BM45" s="166"/>
      <c r="BN45" s="166"/>
      <c r="BO45" s="166"/>
      <c r="BP45" s="166"/>
      <c r="BQ45" s="166"/>
    </row>
    <row r="46" spans="1:69" ht="15">
      <c r="A46" s="163" t="s">
        <v>99</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164">
        <f t="shared" si="7"/>
        <v>0</v>
      </c>
      <c r="AA46" s="171">
        <f t="shared" si="8"/>
        <v>0</v>
      </c>
      <c r="AB46" s="166"/>
      <c r="AC46" s="166"/>
      <c r="AD46" s="166"/>
      <c r="AE46" s="166"/>
      <c r="AF46" s="166"/>
      <c r="AG46" s="166"/>
      <c r="AH46" s="166"/>
      <c r="AJ46" s="163" t="s">
        <v>99</v>
      </c>
      <c r="AK46" s="163"/>
      <c r="AL46" s="163"/>
      <c r="AM46" s="163"/>
      <c r="AN46" s="163"/>
      <c r="AO46" s="163"/>
      <c r="AP46" s="163"/>
      <c r="AQ46" s="163"/>
      <c r="AR46" s="163"/>
      <c r="AS46" s="163"/>
      <c r="AT46" s="163"/>
      <c r="AU46" s="163"/>
      <c r="AV46" s="163"/>
      <c r="AW46" s="163"/>
      <c r="AX46" s="164"/>
      <c r="AY46" s="164"/>
      <c r="AZ46" s="164"/>
      <c r="BA46" s="164"/>
      <c r="BB46" s="164"/>
      <c r="BC46" s="164"/>
      <c r="BD46" s="164"/>
      <c r="BE46" s="164"/>
      <c r="BF46" s="164"/>
      <c r="BG46" s="164"/>
      <c r="BH46" s="164"/>
      <c r="BI46" s="164">
        <f t="shared" si="9"/>
        <v>0</v>
      </c>
      <c r="BJ46" s="171">
        <f t="shared" si="10"/>
        <v>0</v>
      </c>
      <c r="BK46" s="166"/>
      <c r="BL46" s="166"/>
      <c r="BM46" s="166"/>
      <c r="BN46" s="166"/>
      <c r="BO46" s="166"/>
      <c r="BP46" s="166"/>
      <c r="BQ46" s="166"/>
    </row>
    <row r="47" spans="1:69" ht="15">
      <c r="A47" s="163" t="s">
        <v>100</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164">
        <f t="shared" si="7"/>
        <v>0</v>
      </c>
      <c r="AA47" s="171">
        <f t="shared" si="8"/>
        <v>0</v>
      </c>
      <c r="AB47" s="166"/>
      <c r="AC47" s="166"/>
      <c r="AD47" s="166"/>
      <c r="AE47" s="166"/>
      <c r="AF47" s="166"/>
      <c r="AG47" s="166"/>
      <c r="AH47" s="166"/>
      <c r="AJ47" s="163" t="s">
        <v>100</v>
      </c>
      <c r="AK47" s="163"/>
      <c r="AL47" s="163"/>
      <c r="AM47" s="163"/>
      <c r="AN47" s="163"/>
      <c r="AO47" s="163"/>
      <c r="AP47" s="163"/>
      <c r="AQ47" s="163"/>
      <c r="AR47" s="163"/>
      <c r="AS47" s="163"/>
      <c r="AT47" s="163"/>
      <c r="AU47" s="163"/>
      <c r="AV47" s="163"/>
      <c r="AW47" s="163"/>
      <c r="AX47" s="164"/>
      <c r="AY47" s="164"/>
      <c r="AZ47" s="164"/>
      <c r="BA47" s="164"/>
      <c r="BB47" s="164"/>
      <c r="BC47" s="164"/>
      <c r="BD47" s="164"/>
      <c r="BE47" s="164"/>
      <c r="BF47" s="164"/>
      <c r="BG47" s="164"/>
      <c r="BH47" s="164"/>
      <c r="BI47" s="164">
        <f t="shared" si="9"/>
        <v>0</v>
      </c>
      <c r="BJ47" s="171">
        <f t="shared" si="10"/>
        <v>0</v>
      </c>
      <c r="BK47" s="166"/>
      <c r="BL47" s="166"/>
      <c r="BM47" s="166"/>
      <c r="BN47" s="166"/>
      <c r="BO47" s="166"/>
      <c r="BP47" s="166"/>
      <c r="BQ47" s="166"/>
    </row>
    <row r="48" spans="1:69" ht="15">
      <c r="A48" s="163" t="s">
        <v>101</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164">
        <f t="shared" si="7"/>
        <v>0</v>
      </c>
      <c r="AA48" s="171">
        <f t="shared" si="8"/>
        <v>0</v>
      </c>
      <c r="AB48" s="166"/>
      <c r="AC48" s="166"/>
      <c r="AD48" s="166"/>
      <c r="AE48" s="166"/>
      <c r="AF48" s="166"/>
      <c r="AG48" s="166"/>
      <c r="AH48" s="166"/>
      <c r="AJ48" s="163" t="s">
        <v>101</v>
      </c>
      <c r="AK48" s="163"/>
      <c r="AL48" s="163"/>
      <c r="AM48" s="163"/>
      <c r="AN48" s="163"/>
      <c r="AO48" s="163"/>
      <c r="AP48" s="163"/>
      <c r="AQ48" s="163"/>
      <c r="AR48" s="163"/>
      <c r="AS48" s="163"/>
      <c r="AT48" s="163"/>
      <c r="AU48" s="163"/>
      <c r="AV48" s="163"/>
      <c r="AW48" s="163"/>
      <c r="AX48" s="164"/>
      <c r="AY48" s="164"/>
      <c r="AZ48" s="164"/>
      <c r="BA48" s="164"/>
      <c r="BB48" s="164"/>
      <c r="BC48" s="164"/>
      <c r="BD48" s="164"/>
      <c r="BE48" s="164"/>
      <c r="BF48" s="164"/>
      <c r="BG48" s="164"/>
      <c r="BH48" s="164"/>
      <c r="BI48" s="164">
        <f t="shared" si="9"/>
        <v>0</v>
      </c>
      <c r="BJ48" s="171">
        <f t="shared" si="10"/>
        <v>0</v>
      </c>
      <c r="BK48" s="166"/>
      <c r="BL48" s="166"/>
      <c r="BM48" s="166"/>
      <c r="BN48" s="166"/>
      <c r="BO48" s="166"/>
      <c r="BP48" s="166"/>
      <c r="BQ48" s="166"/>
    </row>
    <row r="49" spans="1:69" ht="15">
      <c r="A49" s="163" t="s">
        <v>102</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164">
        <f t="shared" si="7"/>
        <v>0</v>
      </c>
      <c r="AA49" s="171">
        <f t="shared" si="8"/>
        <v>0</v>
      </c>
      <c r="AB49" s="166"/>
      <c r="AC49" s="166"/>
      <c r="AD49" s="166"/>
      <c r="AE49" s="166"/>
      <c r="AF49" s="166"/>
      <c r="AG49" s="166"/>
      <c r="AH49" s="166"/>
      <c r="AJ49" s="163" t="s">
        <v>102</v>
      </c>
      <c r="AK49" s="163"/>
      <c r="AL49" s="163"/>
      <c r="AM49" s="163"/>
      <c r="AN49" s="163"/>
      <c r="AO49" s="163"/>
      <c r="AP49" s="163"/>
      <c r="AQ49" s="163"/>
      <c r="AR49" s="163"/>
      <c r="AS49" s="163"/>
      <c r="AT49" s="163"/>
      <c r="AU49" s="163"/>
      <c r="AV49" s="163"/>
      <c r="AW49" s="163"/>
      <c r="AX49" s="164"/>
      <c r="AY49" s="164"/>
      <c r="AZ49" s="164"/>
      <c r="BA49" s="164"/>
      <c r="BB49" s="164"/>
      <c r="BC49" s="164"/>
      <c r="BD49" s="164"/>
      <c r="BE49" s="164"/>
      <c r="BF49" s="164"/>
      <c r="BG49" s="164"/>
      <c r="BH49" s="164"/>
      <c r="BI49" s="164">
        <f t="shared" si="9"/>
        <v>0</v>
      </c>
      <c r="BJ49" s="171">
        <f t="shared" si="10"/>
        <v>0</v>
      </c>
      <c r="BK49" s="166"/>
      <c r="BL49" s="166"/>
      <c r="BM49" s="166"/>
      <c r="BN49" s="166"/>
      <c r="BO49" s="166"/>
      <c r="BP49" s="166"/>
      <c r="BQ49" s="166"/>
    </row>
    <row r="50" spans="1:69" ht="15">
      <c r="A50" s="163" t="s">
        <v>103</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164">
        <f t="shared" si="7"/>
        <v>0</v>
      </c>
      <c r="AA50" s="171">
        <f t="shared" si="8"/>
        <v>0</v>
      </c>
      <c r="AB50" s="166"/>
      <c r="AC50" s="166"/>
      <c r="AD50" s="166"/>
      <c r="AE50" s="166"/>
      <c r="AF50" s="166"/>
      <c r="AG50" s="166"/>
      <c r="AH50" s="166"/>
      <c r="AJ50" s="163" t="s">
        <v>103</v>
      </c>
      <c r="AK50" s="163"/>
      <c r="AL50" s="163"/>
      <c r="AM50" s="163"/>
      <c r="AN50" s="163"/>
      <c r="AO50" s="163"/>
      <c r="AP50" s="163"/>
      <c r="AQ50" s="163"/>
      <c r="AR50" s="163"/>
      <c r="AS50" s="163"/>
      <c r="AT50" s="163"/>
      <c r="AU50" s="163"/>
      <c r="AV50" s="163"/>
      <c r="AW50" s="163"/>
      <c r="AX50" s="164"/>
      <c r="AY50" s="164"/>
      <c r="AZ50" s="164"/>
      <c r="BA50" s="164"/>
      <c r="BB50" s="164"/>
      <c r="BC50" s="164"/>
      <c r="BD50" s="164"/>
      <c r="BE50" s="164"/>
      <c r="BF50" s="164"/>
      <c r="BG50" s="164"/>
      <c r="BH50" s="164"/>
      <c r="BI50" s="164">
        <f t="shared" si="9"/>
        <v>0</v>
      </c>
      <c r="BJ50" s="171">
        <f t="shared" si="10"/>
        <v>0</v>
      </c>
      <c r="BK50" s="166"/>
      <c r="BL50" s="166"/>
      <c r="BM50" s="166"/>
      <c r="BN50" s="166"/>
      <c r="BO50" s="166"/>
      <c r="BP50" s="166"/>
      <c r="BQ50" s="166"/>
    </row>
    <row r="51" spans="1:69" ht="15">
      <c r="A51" s="163" t="s">
        <v>104</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164">
        <f t="shared" si="7"/>
        <v>0</v>
      </c>
      <c r="AA51" s="171">
        <f t="shared" si="8"/>
        <v>0</v>
      </c>
      <c r="AB51" s="166"/>
      <c r="AC51" s="166"/>
      <c r="AD51" s="166"/>
      <c r="AE51" s="166"/>
      <c r="AF51" s="166"/>
      <c r="AG51" s="166"/>
      <c r="AH51" s="166"/>
      <c r="AJ51" s="163" t="s">
        <v>104</v>
      </c>
      <c r="AK51" s="163"/>
      <c r="AL51" s="163"/>
      <c r="AM51" s="163"/>
      <c r="AN51" s="163"/>
      <c r="AO51" s="163"/>
      <c r="AP51" s="163"/>
      <c r="AQ51" s="163"/>
      <c r="AR51" s="163"/>
      <c r="AS51" s="163"/>
      <c r="AT51" s="163"/>
      <c r="AU51" s="163"/>
      <c r="AV51" s="163"/>
      <c r="AW51" s="163"/>
      <c r="AX51" s="164"/>
      <c r="AY51" s="164"/>
      <c r="AZ51" s="164"/>
      <c r="BA51" s="164"/>
      <c r="BB51" s="164"/>
      <c r="BC51" s="164"/>
      <c r="BD51" s="164"/>
      <c r="BE51" s="164"/>
      <c r="BF51" s="164"/>
      <c r="BG51" s="164"/>
      <c r="BH51" s="164"/>
      <c r="BI51" s="164">
        <f t="shared" si="9"/>
        <v>0</v>
      </c>
      <c r="BJ51" s="171">
        <f t="shared" si="10"/>
        <v>0</v>
      </c>
      <c r="BK51" s="166"/>
      <c r="BL51" s="166"/>
      <c r="BM51" s="166"/>
      <c r="BN51" s="166"/>
      <c r="BO51" s="166"/>
      <c r="BP51" s="166"/>
      <c r="BQ51" s="166"/>
    </row>
    <row r="52" spans="1:69" ht="15">
      <c r="A52" s="163" t="s">
        <v>105</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164">
        <f t="shared" si="7"/>
        <v>0</v>
      </c>
      <c r="AA52" s="171">
        <f t="shared" si="8"/>
        <v>0</v>
      </c>
      <c r="AB52" s="166"/>
      <c r="AC52" s="166"/>
      <c r="AD52" s="166"/>
      <c r="AE52" s="166"/>
      <c r="AF52" s="166"/>
      <c r="AG52" s="166"/>
      <c r="AH52" s="166"/>
      <c r="AJ52" s="163" t="s">
        <v>105</v>
      </c>
      <c r="AK52" s="163"/>
      <c r="AL52" s="163"/>
      <c r="AM52" s="163"/>
      <c r="AN52" s="163"/>
      <c r="AO52" s="163"/>
      <c r="AP52" s="163"/>
      <c r="AQ52" s="163"/>
      <c r="AR52" s="163"/>
      <c r="AS52" s="163"/>
      <c r="AT52" s="163"/>
      <c r="AU52" s="163"/>
      <c r="AV52" s="163"/>
      <c r="AW52" s="163"/>
      <c r="AX52" s="164"/>
      <c r="AY52" s="164"/>
      <c r="AZ52" s="164"/>
      <c r="BA52" s="164"/>
      <c r="BB52" s="164"/>
      <c r="BC52" s="164"/>
      <c r="BD52" s="164"/>
      <c r="BE52" s="164"/>
      <c r="BF52" s="164"/>
      <c r="BG52" s="164"/>
      <c r="BH52" s="164"/>
      <c r="BI52" s="164">
        <f t="shared" si="9"/>
        <v>0</v>
      </c>
      <c r="BJ52" s="171">
        <f t="shared" si="10"/>
        <v>0</v>
      </c>
      <c r="BK52" s="166"/>
      <c r="BL52" s="166"/>
      <c r="BM52" s="166"/>
      <c r="BN52" s="166"/>
      <c r="BO52" s="166"/>
      <c r="BP52" s="166"/>
      <c r="BQ52" s="166"/>
    </row>
    <row r="53" spans="1:69" ht="15">
      <c r="A53" s="163" t="s">
        <v>106</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164">
        <f t="shared" si="7"/>
        <v>0</v>
      </c>
      <c r="AA53" s="171">
        <f t="shared" si="8"/>
        <v>0</v>
      </c>
      <c r="AB53" s="166"/>
      <c r="AC53" s="166"/>
      <c r="AD53" s="166"/>
      <c r="AE53" s="166"/>
      <c r="AF53" s="166"/>
      <c r="AG53" s="166"/>
      <c r="AH53" s="166"/>
      <c r="AJ53" s="163" t="s">
        <v>106</v>
      </c>
      <c r="AK53" s="163"/>
      <c r="AL53" s="163"/>
      <c r="AM53" s="163"/>
      <c r="AN53" s="163"/>
      <c r="AO53" s="163"/>
      <c r="AP53" s="163"/>
      <c r="AQ53" s="163"/>
      <c r="AR53" s="163"/>
      <c r="AS53" s="163"/>
      <c r="AT53" s="163"/>
      <c r="AU53" s="163"/>
      <c r="AV53" s="163"/>
      <c r="AW53" s="163"/>
      <c r="AX53" s="164"/>
      <c r="AY53" s="164"/>
      <c r="AZ53" s="164"/>
      <c r="BA53" s="164"/>
      <c r="BB53" s="164"/>
      <c r="BC53" s="164"/>
      <c r="BD53" s="164"/>
      <c r="BE53" s="164"/>
      <c r="BF53" s="164"/>
      <c r="BG53" s="164"/>
      <c r="BH53" s="164"/>
      <c r="BI53" s="164">
        <f t="shared" si="9"/>
        <v>0</v>
      </c>
      <c r="BJ53" s="171">
        <f t="shared" si="10"/>
        <v>0</v>
      </c>
      <c r="BK53" s="166"/>
      <c r="BL53" s="166"/>
      <c r="BM53" s="166"/>
      <c r="BN53" s="166"/>
      <c r="BO53" s="166"/>
      <c r="BP53" s="166"/>
      <c r="BQ53" s="166"/>
    </row>
    <row r="54" spans="1:69" ht="15">
      <c r="A54" s="163" t="s">
        <v>107</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164">
        <f t="shared" si="7"/>
        <v>0</v>
      </c>
      <c r="AA54" s="171">
        <f t="shared" si="8"/>
        <v>0</v>
      </c>
      <c r="AB54" s="166"/>
      <c r="AC54" s="166"/>
      <c r="AD54" s="166"/>
      <c r="AE54" s="166"/>
      <c r="AF54" s="166"/>
      <c r="AG54" s="166"/>
      <c r="AH54" s="166"/>
      <c r="AJ54" s="163" t="s">
        <v>107</v>
      </c>
      <c r="AK54" s="163"/>
      <c r="AL54" s="163"/>
      <c r="AM54" s="163"/>
      <c r="AN54" s="163"/>
      <c r="AO54" s="163"/>
      <c r="AP54" s="163"/>
      <c r="AQ54" s="163"/>
      <c r="AR54" s="163"/>
      <c r="AS54" s="163"/>
      <c r="AT54" s="163"/>
      <c r="AU54" s="163"/>
      <c r="AV54" s="163"/>
      <c r="AW54" s="163"/>
      <c r="AX54" s="164"/>
      <c r="AY54" s="164"/>
      <c r="AZ54" s="164"/>
      <c r="BA54" s="164"/>
      <c r="BB54" s="164"/>
      <c r="BC54" s="164"/>
      <c r="BD54" s="164"/>
      <c r="BE54" s="164"/>
      <c r="BF54" s="164"/>
      <c r="BG54" s="164"/>
      <c r="BH54" s="164"/>
      <c r="BI54" s="164">
        <f t="shared" si="9"/>
        <v>0</v>
      </c>
      <c r="BJ54" s="171">
        <f t="shared" si="10"/>
        <v>0</v>
      </c>
      <c r="BK54" s="166"/>
      <c r="BL54" s="166"/>
      <c r="BM54" s="166"/>
      <c r="BN54" s="166"/>
      <c r="BO54" s="166"/>
      <c r="BP54" s="166"/>
      <c r="BQ54" s="166"/>
    </row>
    <row r="55" spans="1:69" ht="15">
      <c r="A55" s="163" t="s">
        <v>108</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164">
        <f t="shared" si="7"/>
        <v>0</v>
      </c>
      <c r="AA55" s="171">
        <f t="shared" si="8"/>
        <v>0</v>
      </c>
      <c r="AB55" s="166"/>
      <c r="AC55" s="166"/>
      <c r="AD55" s="166"/>
      <c r="AE55" s="166"/>
      <c r="AF55" s="166"/>
      <c r="AG55" s="166"/>
      <c r="AH55" s="166"/>
      <c r="AJ55" s="163" t="s">
        <v>108</v>
      </c>
      <c r="AK55" s="163"/>
      <c r="AL55" s="163"/>
      <c r="AM55" s="163"/>
      <c r="AN55" s="163"/>
      <c r="AO55" s="163"/>
      <c r="AP55" s="163"/>
      <c r="AQ55" s="163"/>
      <c r="AR55" s="163"/>
      <c r="AS55" s="163"/>
      <c r="AT55" s="163"/>
      <c r="AU55" s="163"/>
      <c r="AV55" s="163"/>
      <c r="AW55" s="163"/>
      <c r="AX55" s="164"/>
      <c r="AY55" s="164"/>
      <c r="AZ55" s="164"/>
      <c r="BA55" s="164"/>
      <c r="BB55" s="164"/>
      <c r="BC55" s="164"/>
      <c r="BD55" s="164"/>
      <c r="BE55" s="164"/>
      <c r="BF55" s="164"/>
      <c r="BG55" s="164"/>
      <c r="BH55" s="164"/>
      <c r="BI55" s="164">
        <f t="shared" si="9"/>
        <v>0</v>
      </c>
      <c r="BJ55" s="171">
        <f t="shared" si="10"/>
        <v>0</v>
      </c>
      <c r="BK55" s="166"/>
      <c r="BL55" s="166"/>
      <c r="BM55" s="166"/>
      <c r="BN55" s="166"/>
      <c r="BO55" s="166"/>
      <c r="BP55" s="166"/>
      <c r="BQ55" s="166"/>
    </row>
    <row r="56" spans="1:69" ht="15">
      <c r="A56" s="163" t="s">
        <v>109</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164">
        <f t="shared" si="7"/>
        <v>0</v>
      </c>
      <c r="AA56" s="171">
        <f t="shared" si="8"/>
        <v>0</v>
      </c>
      <c r="AB56" s="166"/>
      <c r="AC56" s="166"/>
      <c r="AD56" s="166"/>
      <c r="AE56" s="166"/>
      <c r="AF56" s="166"/>
      <c r="AG56" s="166"/>
      <c r="AH56" s="166"/>
      <c r="AJ56" s="163" t="s">
        <v>109</v>
      </c>
      <c r="AK56" s="163"/>
      <c r="AL56" s="163"/>
      <c r="AM56" s="163"/>
      <c r="AN56" s="163"/>
      <c r="AO56" s="163"/>
      <c r="AP56" s="163"/>
      <c r="AQ56" s="163"/>
      <c r="AR56" s="163"/>
      <c r="AS56" s="163"/>
      <c r="AT56" s="163"/>
      <c r="AU56" s="163"/>
      <c r="AV56" s="163"/>
      <c r="AW56" s="163"/>
      <c r="AX56" s="164"/>
      <c r="AY56" s="164"/>
      <c r="AZ56" s="164"/>
      <c r="BA56" s="164"/>
      <c r="BB56" s="164"/>
      <c r="BC56" s="164"/>
      <c r="BD56" s="164"/>
      <c r="BE56" s="164"/>
      <c r="BF56" s="164"/>
      <c r="BG56" s="164"/>
      <c r="BH56" s="164"/>
      <c r="BI56" s="164">
        <f t="shared" si="9"/>
        <v>0</v>
      </c>
      <c r="BJ56" s="171">
        <f t="shared" si="10"/>
        <v>0</v>
      </c>
      <c r="BK56" s="166"/>
      <c r="BL56" s="166"/>
      <c r="BM56" s="166"/>
      <c r="BN56" s="166"/>
      <c r="BO56" s="166"/>
      <c r="BP56" s="166"/>
      <c r="BQ56" s="166"/>
    </row>
    <row r="57" spans="1:69" ht="15">
      <c r="A57" s="163" t="s">
        <v>110</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164">
        <f t="shared" si="7"/>
        <v>0</v>
      </c>
      <c r="AA57" s="171">
        <f t="shared" si="8"/>
        <v>0</v>
      </c>
      <c r="AB57" s="166"/>
      <c r="AC57" s="166"/>
      <c r="AD57" s="166"/>
      <c r="AE57" s="166"/>
      <c r="AF57" s="166"/>
      <c r="AG57" s="166"/>
      <c r="AH57" s="166"/>
      <c r="AJ57" s="163" t="s">
        <v>110</v>
      </c>
      <c r="AK57" s="163"/>
      <c r="AL57" s="163"/>
      <c r="AM57" s="163"/>
      <c r="AN57" s="163"/>
      <c r="AO57" s="163"/>
      <c r="AP57" s="163"/>
      <c r="AQ57" s="163"/>
      <c r="AR57" s="163"/>
      <c r="AS57" s="163"/>
      <c r="AT57" s="163"/>
      <c r="AU57" s="163"/>
      <c r="AV57" s="163"/>
      <c r="AW57" s="163"/>
      <c r="AX57" s="164"/>
      <c r="AY57" s="164"/>
      <c r="AZ57" s="164"/>
      <c r="BA57" s="164"/>
      <c r="BB57" s="164"/>
      <c r="BC57" s="164"/>
      <c r="BD57" s="164"/>
      <c r="BE57" s="164"/>
      <c r="BF57" s="164"/>
      <c r="BG57" s="164"/>
      <c r="BH57" s="164"/>
      <c r="BI57" s="164">
        <f t="shared" si="9"/>
        <v>0</v>
      </c>
      <c r="BJ57" s="171">
        <f t="shared" si="10"/>
        <v>0</v>
      </c>
      <c r="BK57" s="166"/>
      <c r="BL57" s="166"/>
      <c r="BM57" s="166"/>
      <c r="BN57" s="166"/>
      <c r="BO57" s="166"/>
      <c r="BP57" s="166"/>
      <c r="BQ57" s="166"/>
    </row>
    <row r="58" spans="1:69" ht="15">
      <c r="A58" s="163" t="s">
        <v>111</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164">
        <f t="shared" si="7"/>
        <v>0</v>
      </c>
      <c r="AA58" s="171">
        <f t="shared" si="8"/>
        <v>0</v>
      </c>
      <c r="AB58" s="166"/>
      <c r="AC58" s="166"/>
      <c r="AD58" s="166"/>
      <c r="AE58" s="166"/>
      <c r="AF58" s="166"/>
      <c r="AG58" s="166"/>
      <c r="AH58" s="166"/>
      <c r="AJ58" s="163" t="s">
        <v>111</v>
      </c>
      <c r="AK58" s="163"/>
      <c r="AL58" s="163"/>
      <c r="AM58" s="163"/>
      <c r="AN58" s="163"/>
      <c r="AO58" s="163"/>
      <c r="AP58" s="163"/>
      <c r="AQ58" s="163"/>
      <c r="AR58" s="163"/>
      <c r="AS58" s="163"/>
      <c r="AT58" s="163"/>
      <c r="AU58" s="163"/>
      <c r="AV58" s="163"/>
      <c r="AW58" s="163"/>
      <c r="AX58" s="164"/>
      <c r="AY58" s="164"/>
      <c r="AZ58" s="164"/>
      <c r="BA58" s="164"/>
      <c r="BB58" s="164"/>
      <c r="BC58" s="164"/>
      <c r="BD58" s="164"/>
      <c r="BE58" s="164"/>
      <c r="BF58" s="164"/>
      <c r="BG58" s="164"/>
      <c r="BH58" s="164"/>
      <c r="BI58" s="164">
        <f t="shared" si="9"/>
        <v>0</v>
      </c>
      <c r="BJ58" s="171">
        <f t="shared" si="10"/>
        <v>0</v>
      </c>
      <c r="BK58" s="166"/>
      <c r="BL58" s="166"/>
      <c r="BM58" s="166"/>
      <c r="BN58" s="166"/>
      <c r="BO58" s="166"/>
      <c r="BP58" s="166"/>
      <c r="BQ58" s="166"/>
    </row>
    <row r="59" spans="1:69" ht="15">
      <c r="A59" s="163" t="s">
        <v>112</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164">
        <f t="shared" si="7"/>
        <v>0</v>
      </c>
      <c r="AA59" s="171">
        <f t="shared" si="8"/>
        <v>0</v>
      </c>
      <c r="AB59" s="166"/>
      <c r="AC59" s="166"/>
      <c r="AD59" s="166"/>
      <c r="AE59" s="166"/>
      <c r="AF59" s="166"/>
      <c r="AG59" s="166"/>
      <c r="AH59" s="166"/>
      <c r="AJ59" s="163" t="s">
        <v>112</v>
      </c>
      <c r="AK59" s="163"/>
      <c r="AL59" s="163"/>
      <c r="AM59" s="163"/>
      <c r="AN59" s="163"/>
      <c r="AO59" s="163"/>
      <c r="AP59" s="163"/>
      <c r="AQ59" s="163"/>
      <c r="AR59" s="163"/>
      <c r="AS59" s="163"/>
      <c r="AT59" s="163"/>
      <c r="AU59" s="163"/>
      <c r="AV59" s="163"/>
      <c r="AW59" s="163"/>
      <c r="AX59" s="164"/>
      <c r="AY59" s="164"/>
      <c r="AZ59" s="164"/>
      <c r="BA59" s="164"/>
      <c r="BB59" s="164"/>
      <c r="BC59" s="164"/>
      <c r="BD59" s="164"/>
      <c r="BE59" s="164"/>
      <c r="BF59" s="164"/>
      <c r="BG59" s="164"/>
      <c r="BH59" s="164"/>
      <c r="BI59" s="164">
        <f t="shared" si="9"/>
        <v>0</v>
      </c>
      <c r="BJ59" s="171">
        <f t="shared" si="10"/>
        <v>0</v>
      </c>
      <c r="BK59" s="166"/>
      <c r="BL59" s="166"/>
      <c r="BM59" s="166"/>
      <c r="BN59" s="166"/>
      <c r="BO59" s="166"/>
      <c r="BP59" s="166"/>
      <c r="BQ59" s="166"/>
    </row>
    <row r="60" spans="1:69" ht="15">
      <c r="A60" s="163" t="s">
        <v>113</v>
      </c>
      <c r="B60" s="163"/>
      <c r="C60" s="163"/>
      <c r="D60" s="163"/>
      <c r="E60" s="163"/>
      <c r="F60" s="163"/>
      <c r="G60" s="163"/>
      <c r="H60" s="163"/>
      <c r="I60" s="163"/>
      <c r="J60" s="163"/>
      <c r="K60" s="163"/>
      <c r="L60" s="163"/>
      <c r="M60" s="163"/>
      <c r="N60" s="163"/>
      <c r="O60" s="164"/>
      <c r="P60" s="164"/>
      <c r="Q60" s="164"/>
      <c r="R60" s="164"/>
      <c r="S60" s="164"/>
      <c r="T60" s="164"/>
      <c r="U60" s="164"/>
      <c r="V60" s="164"/>
      <c r="W60" s="164"/>
      <c r="X60" s="164"/>
      <c r="Y60" s="164"/>
      <c r="Z60" s="164">
        <f t="shared" si="7"/>
        <v>0</v>
      </c>
      <c r="AA60" s="171">
        <f t="shared" si="8"/>
        <v>0</v>
      </c>
      <c r="AB60" s="166"/>
      <c r="AC60" s="166"/>
      <c r="AD60" s="166"/>
      <c r="AE60" s="166"/>
      <c r="AF60" s="166"/>
      <c r="AG60" s="166"/>
      <c r="AH60" s="166"/>
      <c r="AJ60" s="163" t="s">
        <v>113</v>
      </c>
      <c r="AK60" s="163"/>
      <c r="AL60" s="163"/>
      <c r="AM60" s="163"/>
      <c r="AN60" s="163"/>
      <c r="AO60" s="163"/>
      <c r="AP60" s="163"/>
      <c r="AQ60" s="163"/>
      <c r="AR60" s="163"/>
      <c r="AS60" s="163"/>
      <c r="AT60" s="163"/>
      <c r="AU60" s="163"/>
      <c r="AV60" s="163"/>
      <c r="AW60" s="163"/>
      <c r="AX60" s="164"/>
      <c r="AY60" s="164"/>
      <c r="AZ60" s="164"/>
      <c r="BA60" s="164"/>
      <c r="BB60" s="164"/>
      <c r="BC60" s="164"/>
      <c r="BD60" s="164"/>
      <c r="BE60" s="164"/>
      <c r="BF60" s="164"/>
      <c r="BG60" s="164"/>
      <c r="BH60" s="164"/>
      <c r="BI60" s="164">
        <f t="shared" si="9"/>
        <v>0</v>
      </c>
      <c r="BJ60" s="171">
        <f t="shared" si="10"/>
        <v>0</v>
      </c>
      <c r="BK60" s="166"/>
      <c r="BL60" s="166"/>
      <c r="BM60" s="166"/>
      <c r="BN60" s="166"/>
      <c r="BO60" s="166"/>
      <c r="BP60" s="166"/>
      <c r="BQ60" s="166"/>
    </row>
    <row r="61" spans="1:69" ht="15">
      <c r="A61" s="168" t="s">
        <v>114</v>
      </c>
      <c r="B61" s="165">
        <f aca="true" t="shared" si="11" ref="B61:AH61">SUM(B40:B60)</f>
        <v>0</v>
      </c>
      <c r="C61" s="165">
        <f t="shared" si="11"/>
        <v>0</v>
      </c>
      <c r="D61" s="165">
        <f t="shared" si="11"/>
        <v>0</v>
      </c>
      <c r="E61" s="165">
        <f t="shared" si="11"/>
        <v>0</v>
      </c>
      <c r="F61" s="165">
        <f t="shared" si="11"/>
        <v>0</v>
      </c>
      <c r="G61" s="165">
        <f t="shared" si="11"/>
        <v>0</v>
      </c>
      <c r="H61" s="165">
        <f t="shared" si="11"/>
        <v>0</v>
      </c>
      <c r="I61" s="165">
        <f t="shared" si="11"/>
        <v>0</v>
      </c>
      <c r="J61" s="165">
        <f t="shared" si="11"/>
        <v>0</v>
      </c>
      <c r="K61" s="165">
        <f t="shared" si="11"/>
        <v>0</v>
      </c>
      <c r="L61" s="165">
        <f t="shared" si="11"/>
        <v>0</v>
      </c>
      <c r="M61" s="165">
        <f t="shared" si="11"/>
        <v>0</v>
      </c>
      <c r="N61" s="165">
        <f t="shared" si="11"/>
        <v>0</v>
      </c>
      <c r="O61" s="165">
        <f t="shared" si="11"/>
        <v>0</v>
      </c>
      <c r="P61" s="165">
        <f t="shared" si="11"/>
        <v>0</v>
      </c>
      <c r="Q61" s="165">
        <f t="shared" si="11"/>
        <v>0</v>
      </c>
      <c r="R61" s="165">
        <f t="shared" si="11"/>
        <v>0</v>
      </c>
      <c r="S61" s="165">
        <f t="shared" si="11"/>
        <v>0</v>
      </c>
      <c r="T61" s="165">
        <f t="shared" si="11"/>
        <v>0</v>
      </c>
      <c r="U61" s="165">
        <f t="shared" si="11"/>
        <v>0</v>
      </c>
      <c r="V61" s="165">
        <f t="shared" si="11"/>
        <v>0</v>
      </c>
      <c r="W61" s="165">
        <f t="shared" si="11"/>
        <v>0</v>
      </c>
      <c r="X61" s="165">
        <f t="shared" si="11"/>
        <v>0</v>
      </c>
      <c r="Y61" s="165">
        <f t="shared" si="11"/>
        <v>0</v>
      </c>
      <c r="Z61" s="165">
        <f t="shared" si="11"/>
        <v>0</v>
      </c>
      <c r="AA61" s="171">
        <f t="shared" si="11"/>
        <v>0</v>
      </c>
      <c r="AB61" s="165">
        <f t="shared" si="11"/>
        <v>0</v>
      </c>
      <c r="AC61" s="165">
        <f t="shared" si="11"/>
        <v>0</v>
      </c>
      <c r="AD61" s="165">
        <f t="shared" si="11"/>
        <v>0</v>
      </c>
      <c r="AE61" s="165">
        <f t="shared" si="11"/>
        <v>0</v>
      </c>
      <c r="AF61" s="165">
        <f t="shared" si="11"/>
        <v>0</v>
      </c>
      <c r="AG61" s="165">
        <f t="shared" si="11"/>
        <v>0</v>
      </c>
      <c r="AH61" s="165">
        <f t="shared" si="11"/>
        <v>0</v>
      </c>
      <c r="AJ61" s="168" t="s">
        <v>114</v>
      </c>
      <c r="AK61" s="165">
        <f aca="true" t="shared" si="12" ref="AK61:AW61">SUM(AK40:AK60)</f>
        <v>0</v>
      </c>
      <c r="AL61" s="165">
        <f t="shared" si="12"/>
        <v>0</v>
      </c>
      <c r="AM61" s="165">
        <f t="shared" si="12"/>
        <v>0</v>
      </c>
      <c r="AN61" s="165">
        <f t="shared" si="12"/>
        <v>0</v>
      </c>
      <c r="AO61" s="165">
        <f t="shared" si="12"/>
        <v>0</v>
      </c>
      <c r="AP61" s="165">
        <f t="shared" si="12"/>
        <v>0</v>
      </c>
      <c r="AQ61" s="165">
        <f t="shared" si="12"/>
        <v>0</v>
      </c>
      <c r="AR61" s="165">
        <f t="shared" si="12"/>
        <v>0</v>
      </c>
      <c r="AS61" s="165">
        <f t="shared" si="12"/>
        <v>0</v>
      </c>
      <c r="AT61" s="165">
        <f t="shared" si="12"/>
        <v>0</v>
      </c>
      <c r="AU61" s="165">
        <f t="shared" si="12"/>
        <v>0</v>
      </c>
      <c r="AV61" s="165">
        <f t="shared" si="12"/>
        <v>0</v>
      </c>
      <c r="AW61" s="165">
        <f t="shared" si="12"/>
        <v>0</v>
      </c>
      <c r="AX61" s="165">
        <f>SUM(AX40:AX60)</f>
        <v>0</v>
      </c>
      <c r="AY61" s="165">
        <f aca="true" t="shared" si="13" ref="AY61:BQ61">SUM(AY40:AY60)</f>
        <v>0</v>
      </c>
      <c r="AZ61" s="165">
        <f t="shared" si="13"/>
        <v>0</v>
      </c>
      <c r="BA61" s="165">
        <f t="shared" si="13"/>
        <v>0</v>
      </c>
      <c r="BB61" s="165">
        <f t="shared" si="13"/>
        <v>0</v>
      </c>
      <c r="BC61" s="165">
        <f t="shared" si="13"/>
        <v>0</v>
      </c>
      <c r="BD61" s="165">
        <f t="shared" si="13"/>
        <v>0</v>
      </c>
      <c r="BE61" s="165">
        <f t="shared" si="13"/>
        <v>0</v>
      </c>
      <c r="BF61" s="165">
        <f t="shared" si="13"/>
        <v>0</v>
      </c>
      <c r="BG61" s="165">
        <f t="shared" si="13"/>
        <v>0</v>
      </c>
      <c r="BH61" s="165">
        <f t="shared" si="13"/>
        <v>0</v>
      </c>
      <c r="BI61" s="165">
        <f t="shared" si="13"/>
        <v>0</v>
      </c>
      <c r="BJ61" s="172">
        <f t="shared" si="13"/>
        <v>0</v>
      </c>
      <c r="BK61" s="165"/>
      <c r="BL61" s="165">
        <f>SUM(BL40:BL60)</f>
        <v>0</v>
      </c>
      <c r="BM61" s="165">
        <f t="shared" si="13"/>
        <v>0</v>
      </c>
      <c r="BN61" s="165">
        <f t="shared" si="13"/>
        <v>0</v>
      </c>
      <c r="BO61" s="165">
        <f t="shared" si="13"/>
        <v>0</v>
      </c>
      <c r="BP61" s="165">
        <f t="shared" si="13"/>
        <v>0</v>
      </c>
      <c r="BQ61" s="165">
        <f t="shared" si="13"/>
        <v>0</v>
      </c>
    </row>
  </sheetData>
  <sheetProtection/>
  <mergeCells count="79">
    <mergeCell ref="AU38:AV38"/>
    <mergeCell ref="AW38:AX38"/>
    <mergeCell ref="AY38:AZ38"/>
    <mergeCell ref="BA38:BB38"/>
    <mergeCell ref="B7:BQ7"/>
    <mergeCell ref="B36:BQ36"/>
    <mergeCell ref="AB38:AB39"/>
    <mergeCell ref="BI38:BJ38"/>
    <mergeCell ref="BK38:BK39"/>
    <mergeCell ref="BE38:BF38"/>
    <mergeCell ref="AO38:AP38"/>
    <mergeCell ref="AQ38:AR38"/>
    <mergeCell ref="AS38:AT38"/>
    <mergeCell ref="R38:S38"/>
    <mergeCell ref="BL9:BQ9"/>
    <mergeCell ref="AJ38:AJ39"/>
    <mergeCell ref="BE9:BF9"/>
    <mergeCell ref="AM38:AN38"/>
    <mergeCell ref="BG9:BH9"/>
    <mergeCell ref="V9:W9"/>
    <mergeCell ref="BG38:BH38"/>
    <mergeCell ref="BL38:BQ38"/>
    <mergeCell ref="BI9:BJ9"/>
    <mergeCell ref="BK9:BK10"/>
    <mergeCell ref="A38:A39"/>
    <mergeCell ref="B38:C38"/>
    <mergeCell ref="D38:E38"/>
    <mergeCell ref="F38:G38"/>
    <mergeCell ref="H38:I38"/>
    <mergeCell ref="J38:K38"/>
    <mergeCell ref="BC38:BD38"/>
    <mergeCell ref="N38:O38"/>
    <mergeCell ref="AW9:AX9"/>
    <mergeCell ref="AY9:AZ9"/>
    <mergeCell ref="BA9:BB9"/>
    <mergeCell ref="BC9:BD9"/>
    <mergeCell ref="X38:Y38"/>
    <mergeCell ref="P38:Q38"/>
    <mergeCell ref="AK38:AL38"/>
    <mergeCell ref="T38:U38"/>
    <mergeCell ref="L9:M9"/>
    <mergeCell ref="Z9:AA9"/>
    <mergeCell ref="AB9:AB10"/>
    <mergeCell ref="AC9:AH9"/>
    <mergeCell ref="AJ9:AJ10"/>
    <mergeCell ref="L38:M38"/>
    <mergeCell ref="V38:W38"/>
    <mergeCell ref="Z38:AA38"/>
    <mergeCell ref="AC38:AH38"/>
    <mergeCell ref="A3:BN3"/>
    <mergeCell ref="X9:Y9"/>
    <mergeCell ref="A5:AH5"/>
    <mergeCell ref="AJ5:BQ5"/>
    <mergeCell ref="A9:A10"/>
    <mergeCell ref="AM9:AN9"/>
    <mergeCell ref="AO9:AP9"/>
    <mergeCell ref="AQ9:AR9"/>
    <mergeCell ref="AS9:AT9"/>
    <mergeCell ref="AU9:AV9"/>
    <mergeCell ref="D9:E9"/>
    <mergeCell ref="F9:G9"/>
    <mergeCell ref="H9:I9"/>
    <mergeCell ref="J9:K9"/>
    <mergeCell ref="B8:BQ8"/>
    <mergeCell ref="AK9:AL9"/>
    <mergeCell ref="N9:O9"/>
    <mergeCell ref="P9:Q9"/>
    <mergeCell ref="R9:S9"/>
    <mergeCell ref="T9:U9"/>
    <mergeCell ref="B6:BQ6"/>
    <mergeCell ref="B35:BQ35"/>
    <mergeCell ref="BO4:BQ4"/>
    <mergeCell ref="A4:BN4"/>
    <mergeCell ref="BO1:BQ1"/>
    <mergeCell ref="BO2:BQ2"/>
    <mergeCell ref="BO3:BQ3"/>
    <mergeCell ref="A1:BN1"/>
    <mergeCell ref="A2:BN2"/>
    <mergeCell ref="B9:C9"/>
  </mergeCells>
  <printOptions/>
  <pageMargins left="0.7" right="0.7" top="0.75" bottom="0.75" header="0.3" footer="0.3"/>
  <pageSetup horizontalDpi="600" verticalDpi="600" orientation="portrait"/>
  <legacyDrawing r:id="rId2"/>
</worksheet>
</file>

<file path=xl/worksheets/sheet12.xml><?xml version="1.0" encoding="utf-8"?>
<worksheet xmlns="http://schemas.openxmlformats.org/spreadsheetml/2006/main" xmlns:r="http://schemas.openxmlformats.org/officeDocument/2006/relationships">
  <dimension ref="A1:B41"/>
  <sheetViews>
    <sheetView zoomScale="93" zoomScaleNormal="93" zoomScalePageLayoutView="0" workbookViewId="0" topLeftCell="A1">
      <selection activeCell="B11" sqref="B11"/>
    </sheetView>
  </sheetViews>
  <sheetFormatPr defaultColWidth="10.8515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865" t="s">
        <v>197</v>
      </c>
      <c r="B1" s="866"/>
    </row>
    <row r="2" spans="1:2" ht="25.5" customHeight="1">
      <c r="A2" s="867" t="s">
        <v>343</v>
      </c>
      <c r="B2" s="868"/>
    </row>
    <row r="3" spans="1:2" ht="15">
      <c r="A3" s="144" t="s">
        <v>333</v>
      </c>
      <c r="B3" s="144" t="s">
        <v>334</v>
      </c>
    </row>
    <row r="4" spans="1:2" ht="15">
      <c r="A4" s="145" t="s">
        <v>71</v>
      </c>
      <c r="B4" s="154" t="s">
        <v>369</v>
      </c>
    </row>
    <row r="5" spans="1:2" ht="105">
      <c r="A5" s="145" t="s">
        <v>67</v>
      </c>
      <c r="B5" s="153" t="s">
        <v>370</v>
      </c>
    </row>
    <row r="6" spans="1:2" s="143" customFormat="1" ht="15">
      <c r="A6" s="145" t="s">
        <v>0</v>
      </c>
      <c r="B6" s="869" t="s">
        <v>364</v>
      </c>
    </row>
    <row r="7" spans="1:2" s="143" customFormat="1" ht="15">
      <c r="A7" s="145" t="s">
        <v>77</v>
      </c>
      <c r="B7" s="870"/>
    </row>
    <row r="8" spans="1:2" s="143" customFormat="1" ht="15">
      <c r="A8" s="145" t="s">
        <v>73</v>
      </c>
      <c r="B8" s="870"/>
    </row>
    <row r="9" spans="1:2" s="143" customFormat="1" ht="15">
      <c r="A9" s="145" t="s">
        <v>342</v>
      </c>
      <c r="B9" s="871"/>
    </row>
    <row r="10" spans="1:2" s="143" customFormat="1" ht="30">
      <c r="A10" s="145" t="s">
        <v>295</v>
      </c>
      <c r="B10" s="146" t="s">
        <v>371</v>
      </c>
    </row>
    <row r="11" spans="1:2" s="143" customFormat="1" ht="45">
      <c r="A11" s="145" t="s">
        <v>1</v>
      </c>
      <c r="B11" s="146" t="s">
        <v>396</v>
      </c>
    </row>
    <row r="12" spans="1:2" s="143" customFormat="1" ht="60">
      <c r="A12" s="145" t="s">
        <v>15</v>
      </c>
      <c r="B12" s="147" t="s">
        <v>365</v>
      </c>
    </row>
    <row r="13" spans="1:2" s="143" customFormat="1" ht="30">
      <c r="A13" s="145" t="s">
        <v>340</v>
      </c>
      <c r="B13" s="147" t="s">
        <v>366</v>
      </c>
    </row>
    <row r="14" spans="1:2" s="143" customFormat="1" ht="45">
      <c r="A14" s="145" t="s">
        <v>341</v>
      </c>
      <c r="B14" s="147" t="s">
        <v>372</v>
      </c>
    </row>
    <row r="15" spans="1:2" ht="72" customHeight="1">
      <c r="A15" s="148" t="s">
        <v>338</v>
      </c>
      <c r="B15" s="149" t="s">
        <v>367</v>
      </c>
    </row>
    <row r="16" spans="1:2" ht="194.25">
      <c r="A16" s="148" t="s">
        <v>339</v>
      </c>
      <c r="B16" s="150" t="s">
        <v>368</v>
      </c>
    </row>
    <row r="17" spans="1:2" ht="25.5" customHeight="1">
      <c r="A17" s="867" t="s">
        <v>344</v>
      </c>
      <c r="B17" s="868"/>
    </row>
    <row r="18" spans="1:2" ht="15">
      <c r="A18" s="144" t="s">
        <v>333</v>
      </c>
      <c r="B18" s="144" t="s">
        <v>334</v>
      </c>
    </row>
    <row r="19" spans="1:2" ht="15">
      <c r="A19" s="145" t="s">
        <v>71</v>
      </c>
      <c r="B19" s="154" t="s">
        <v>369</v>
      </c>
    </row>
    <row r="20" spans="1:2" ht="105">
      <c r="A20" s="145" t="s">
        <v>67</v>
      </c>
      <c r="B20" s="153" t="s">
        <v>370</v>
      </c>
    </row>
    <row r="21" spans="1:2" ht="30">
      <c r="A21" s="145" t="s">
        <v>345</v>
      </c>
      <c r="B21" s="147" t="s">
        <v>346</v>
      </c>
    </row>
    <row r="22" spans="1:2" ht="45">
      <c r="A22" s="145" t="s">
        <v>336</v>
      </c>
      <c r="B22" s="147" t="s">
        <v>373</v>
      </c>
    </row>
    <row r="23" spans="1:2" ht="75">
      <c r="A23" s="145" t="s">
        <v>347</v>
      </c>
      <c r="B23" s="147" t="s">
        <v>348</v>
      </c>
    </row>
    <row r="24" spans="1:2" ht="30">
      <c r="A24" s="145" t="s">
        <v>335</v>
      </c>
      <c r="B24" s="151" t="s">
        <v>374</v>
      </c>
    </row>
    <row r="25" spans="1:2" ht="30">
      <c r="A25" s="145" t="s">
        <v>304</v>
      </c>
      <c r="B25" s="151" t="s">
        <v>375</v>
      </c>
    </row>
    <row r="26" spans="1:2" ht="45.75" customHeight="1">
      <c r="A26" s="145" t="s">
        <v>349</v>
      </c>
      <c r="B26" s="152" t="s">
        <v>391</v>
      </c>
    </row>
    <row r="27" spans="1:2" ht="75">
      <c r="A27" s="145" t="s">
        <v>281</v>
      </c>
      <c r="B27" s="152" t="s">
        <v>378</v>
      </c>
    </row>
    <row r="28" spans="1:2" ht="45">
      <c r="A28" s="145" t="s">
        <v>350</v>
      </c>
      <c r="B28" s="152" t="s">
        <v>351</v>
      </c>
    </row>
    <row r="29" spans="1:2" ht="45">
      <c r="A29" s="145" t="s">
        <v>377</v>
      </c>
      <c r="B29" s="152" t="s">
        <v>379</v>
      </c>
    </row>
    <row r="30" spans="1:2" ht="45">
      <c r="A30" s="145" t="s">
        <v>117</v>
      </c>
      <c r="B30" s="152" t="s">
        <v>380</v>
      </c>
    </row>
    <row r="31" spans="1:2" ht="144" customHeight="1">
      <c r="A31" s="145" t="s">
        <v>352</v>
      </c>
      <c r="B31" s="152" t="s">
        <v>381</v>
      </c>
    </row>
    <row r="32" spans="1:2" ht="30">
      <c r="A32" s="145" t="s">
        <v>353</v>
      </c>
      <c r="B32" s="152" t="s">
        <v>356</v>
      </c>
    </row>
    <row r="33" spans="1:2" ht="30">
      <c r="A33" s="145" t="s">
        <v>354</v>
      </c>
      <c r="B33" s="152" t="s">
        <v>355</v>
      </c>
    </row>
    <row r="34" spans="1:2" ht="30">
      <c r="A34" s="145" t="s">
        <v>331</v>
      </c>
      <c r="B34" s="152" t="s">
        <v>382</v>
      </c>
    </row>
    <row r="35" spans="1:2" ht="30">
      <c r="A35" s="145" t="s">
        <v>361</v>
      </c>
      <c r="B35" s="152" t="s">
        <v>357</v>
      </c>
    </row>
    <row r="36" spans="1:2" ht="90">
      <c r="A36" s="145" t="s">
        <v>300</v>
      </c>
      <c r="B36" s="152" t="s">
        <v>359</v>
      </c>
    </row>
    <row r="37" spans="1:2" ht="45">
      <c r="A37" s="145" t="s">
        <v>337</v>
      </c>
      <c r="B37" s="152" t="s">
        <v>358</v>
      </c>
    </row>
    <row r="38" spans="1:2" ht="42.75">
      <c r="A38" s="148" t="s">
        <v>302</v>
      </c>
      <c r="B38" s="152" t="s">
        <v>360</v>
      </c>
    </row>
    <row r="39" spans="1:2" ht="25.5" customHeight="1">
      <c r="A39" s="867" t="s">
        <v>362</v>
      </c>
      <c r="B39" s="868"/>
    </row>
    <row r="40" spans="1:2" ht="15">
      <c r="A40" s="865" t="s">
        <v>363</v>
      </c>
      <c r="B40" s="866"/>
    </row>
    <row r="41" spans="1:2" ht="34.5" customHeight="1">
      <c r="A41" s="863" t="s">
        <v>383</v>
      </c>
      <c r="B41" s="864"/>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E40" sqref="E40"/>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5.421875" style="113" customWidth="1"/>
    <col min="8" max="8" width="23.28125" style="113" customWidth="1"/>
    <col min="9" max="9" width="40.00390625" style="113" customWidth="1"/>
    <col min="10" max="16384" width="11.421875" style="113" customWidth="1"/>
  </cols>
  <sheetData>
    <row r="1" spans="1:9" s="128" customFormat="1" ht="15">
      <c r="A1" s="127" t="s">
        <v>115</v>
      </c>
      <c r="B1" s="127" t="s">
        <v>198</v>
      </c>
      <c r="C1" s="127" t="s">
        <v>116</v>
      </c>
      <c r="D1" s="127" t="s">
        <v>267</v>
      </c>
      <c r="E1" s="127" t="s">
        <v>117</v>
      </c>
      <c r="F1" s="127" t="s">
        <v>86</v>
      </c>
      <c r="G1" s="127" t="s">
        <v>293</v>
      </c>
      <c r="H1" s="127" t="s">
        <v>291</v>
      </c>
      <c r="I1" s="127" t="s">
        <v>304</v>
      </c>
    </row>
    <row r="2" spans="1:9" s="128" customFormat="1" ht="15">
      <c r="A2" s="129" t="s">
        <v>118</v>
      </c>
      <c r="B2" s="121" t="s">
        <v>199</v>
      </c>
      <c r="C2" s="129" t="s">
        <v>119</v>
      </c>
      <c r="D2" s="130" t="s">
        <v>269</v>
      </c>
      <c r="E2" s="123" t="s">
        <v>121</v>
      </c>
      <c r="F2" s="131" t="s">
        <v>282</v>
      </c>
      <c r="G2" s="132" t="s">
        <v>305</v>
      </c>
      <c r="H2" s="132" t="s">
        <v>309</v>
      </c>
      <c r="I2" s="133" t="s">
        <v>315</v>
      </c>
    </row>
    <row r="3" spans="1:9" ht="15">
      <c r="A3" s="129" t="s">
        <v>122</v>
      </c>
      <c r="B3" s="121" t="s">
        <v>200</v>
      </c>
      <c r="C3" s="129" t="s">
        <v>123</v>
      </c>
      <c r="D3" s="134" t="s">
        <v>120</v>
      </c>
      <c r="E3" s="123" t="s">
        <v>125</v>
      </c>
      <c r="F3" s="131" t="s">
        <v>283</v>
      </c>
      <c r="G3" s="132" t="s">
        <v>308</v>
      </c>
      <c r="H3" s="132" t="s">
        <v>310</v>
      </c>
      <c r="I3" s="133" t="s">
        <v>316</v>
      </c>
    </row>
    <row r="4" spans="1:9" ht="15">
      <c r="A4" s="129" t="s">
        <v>126</v>
      </c>
      <c r="B4" s="121" t="s">
        <v>201</v>
      </c>
      <c r="C4" s="129" t="s">
        <v>127</v>
      </c>
      <c r="D4" s="134" t="s">
        <v>124</v>
      </c>
      <c r="E4" s="123" t="s">
        <v>129</v>
      </c>
      <c r="F4" s="131" t="s">
        <v>284</v>
      </c>
      <c r="G4" s="132" t="s">
        <v>307</v>
      </c>
      <c r="H4" s="132" t="s">
        <v>311</v>
      </c>
      <c r="I4" s="133" t="s">
        <v>317</v>
      </c>
    </row>
    <row r="5" spans="1:9" ht="15">
      <c r="A5" s="129" t="s">
        <v>130</v>
      </c>
      <c r="B5" s="121" t="s">
        <v>202</v>
      </c>
      <c r="C5" s="129" t="s">
        <v>131</v>
      </c>
      <c r="D5" s="134" t="s">
        <v>128</v>
      </c>
      <c r="E5" s="123" t="s">
        <v>133</v>
      </c>
      <c r="F5" s="131" t="s">
        <v>285</v>
      </c>
      <c r="G5" s="132" t="s">
        <v>306</v>
      </c>
      <c r="H5" s="132" t="s">
        <v>312</v>
      </c>
      <c r="I5" s="133" t="s">
        <v>318</v>
      </c>
    </row>
    <row r="6" spans="1:9" ht="30">
      <c r="A6" s="129" t="s">
        <v>134</v>
      </c>
      <c r="B6" s="121" t="s">
        <v>203</v>
      </c>
      <c r="C6" s="129" t="s">
        <v>135</v>
      </c>
      <c r="D6" s="134" t="s">
        <v>132</v>
      </c>
      <c r="E6" s="123" t="s">
        <v>137</v>
      </c>
      <c r="H6" s="132" t="s">
        <v>313</v>
      </c>
      <c r="I6" s="133" t="s">
        <v>319</v>
      </c>
    </row>
    <row r="7" spans="2:9" ht="30">
      <c r="B7" s="121" t="s">
        <v>204</v>
      </c>
      <c r="C7" s="129" t="s">
        <v>138</v>
      </c>
      <c r="D7" s="134" t="s">
        <v>136</v>
      </c>
      <c r="E7" s="131" t="s">
        <v>140</v>
      </c>
      <c r="H7" s="132" t="s">
        <v>314</v>
      </c>
      <c r="I7" s="133" t="s">
        <v>320</v>
      </c>
    </row>
    <row r="8" spans="1:9" ht="30">
      <c r="A8" s="135"/>
      <c r="B8" s="121" t="s">
        <v>205</v>
      </c>
      <c r="C8" s="129" t="s">
        <v>141</v>
      </c>
      <c r="D8" s="134" t="s">
        <v>139</v>
      </c>
      <c r="E8" s="131" t="s">
        <v>143</v>
      </c>
      <c r="I8" s="131" t="s">
        <v>321</v>
      </c>
    </row>
    <row r="9" spans="1:9" ht="31.5" customHeight="1">
      <c r="A9" s="135"/>
      <c r="B9" s="121" t="s">
        <v>206</v>
      </c>
      <c r="C9" s="129" t="s">
        <v>144</v>
      </c>
      <c r="D9" s="134" t="s">
        <v>142</v>
      </c>
      <c r="E9" s="131" t="s">
        <v>146</v>
      </c>
      <c r="I9" s="131" t="s">
        <v>322</v>
      </c>
    </row>
    <row r="10" spans="1:9" ht="15">
      <c r="A10" s="135"/>
      <c r="B10" s="121" t="s">
        <v>207</v>
      </c>
      <c r="C10" s="129" t="s">
        <v>147</v>
      </c>
      <c r="D10" s="134" t="s">
        <v>145</v>
      </c>
      <c r="E10" s="131" t="s">
        <v>149</v>
      </c>
      <c r="I10" s="131" t="s">
        <v>323</v>
      </c>
    </row>
    <row r="11" spans="1:9" ht="15">
      <c r="A11" s="135"/>
      <c r="B11" s="121" t="s">
        <v>208</v>
      </c>
      <c r="C11" s="129" t="s">
        <v>150</v>
      </c>
      <c r="D11" s="134" t="s">
        <v>148</v>
      </c>
      <c r="E11" s="131" t="s">
        <v>152</v>
      </c>
      <c r="I11" s="131" t="s">
        <v>324</v>
      </c>
    </row>
    <row r="12" spans="1:9" ht="30">
      <c r="A12" s="135"/>
      <c r="B12" s="121" t="s">
        <v>209</v>
      </c>
      <c r="C12" s="129" t="s">
        <v>153</v>
      </c>
      <c r="D12" s="134" t="s">
        <v>151</v>
      </c>
      <c r="E12" s="131" t="s">
        <v>155</v>
      </c>
      <c r="I12" s="131" t="s">
        <v>325</v>
      </c>
    </row>
    <row r="13" spans="1:9" ht="15">
      <c r="A13" s="135"/>
      <c r="B13" s="136" t="s">
        <v>210</v>
      </c>
      <c r="D13" s="134" t="s">
        <v>154</v>
      </c>
      <c r="E13" s="131" t="s">
        <v>157</v>
      </c>
      <c r="I13" s="131" t="s">
        <v>326</v>
      </c>
    </row>
    <row r="14" spans="1:5" ht="15">
      <c r="A14" s="135"/>
      <c r="B14" s="121" t="s">
        <v>211</v>
      </c>
      <c r="C14" s="135"/>
      <c r="D14" s="134" t="s">
        <v>156</v>
      </c>
      <c r="E14" s="131" t="s">
        <v>159</v>
      </c>
    </row>
    <row r="15" spans="1:5" ht="15">
      <c r="A15" s="135"/>
      <c r="B15" s="121" t="s">
        <v>212</v>
      </c>
      <c r="C15" s="135"/>
      <c r="D15" s="134" t="s">
        <v>158</v>
      </c>
      <c r="E15" s="131" t="s">
        <v>278</v>
      </c>
    </row>
    <row r="16" spans="1:5" ht="15">
      <c r="A16" s="135"/>
      <c r="B16" s="121" t="s">
        <v>213</v>
      </c>
      <c r="C16" s="135"/>
      <c r="D16" s="134" t="s">
        <v>160</v>
      </c>
      <c r="E16" s="137"/>
    </row>
    <row r="17" spans="1:5" ht="15">
      <c r="A17" s="135"/>
      <c r="B17" s="121" t="s">
        <v>214</v>
      </c>
      <c r="C17" s="135"/>
      <c r="D17" s="134" t="s">
        <v>161</v>
      </c>
      <c r="E17" s="137"/>
    </row>
    <row r="18" spans="1:5" ht="15">
      <c r="A18" s="135"/>
      <c r="B18" s="121" t="s">
        <v>215</v>
      </c>
      <c r="C18" s="135"/>
      <c r="D18" s="134" t="s">
        <v>162</v>
      </c>
      <c r="E18" s="137"/>
    </row>
    <row r="19" spans="1:5" ht="15">
      <c r="A19" s="135"/>
      <c r="B19" s="121" t="s">
        <v>216</v>
      </c>
      <c r="C19" s="135"/>
      <c r="D19" s="134" t="s">
        <v>163</v>
      </c>
      <c r="E19" s="137"/>
    </row>
    <row r="20" spans="1:5" ht="15">
      <c r="A20" s="135"/>
      <c r="B20" s="121" t="s">
        <v>217</v>
      </c>
      <c r="C20" s="135"/>
      <c r="D20" s="134" t="s">
        <v>164</v>
      </c>
      <c r="E20" s="137"/>
    </row>
    <row r="21" spans="2:5" ht="15">
      <c r="B21" s="121" t="s">
        <v>218</v>
      </c>
      <c r="D21" s="134" t="s">
        <v>165</v>
      </c>
      <c r="E21" s="137"/>
    </row>
    <row r="22" spans="2:5" ht="15">
      <c r="B22" s="121" t="s">
        <v>219</v>
      </c>
      <c r="D22" s="134" t="s">
        <v>166</v>
      </c>
      <c r="E22" s="137"/>
    </row>
    <row r="23" spans="2:5" ht="15">
      <c r="B23" s="121" t="s">
        <v>220</v>
      </c>
      <c r="D23" s="134" t="s">
        <v>167</v>
      </c>
      <c r="E23" s="137"/>
    </row>
    <row r="24" spans="4:5" ht="15">
      <c r="D24" s="138" t="s">
        <v>268</v>
      </c>
      <c r="E24" s="138" t="s">
        <v>259</v>
      </c>
    </row>
    <row r="25" spans="4:5" ht="15">
      <c r="D25" s="139" t="s">
        <v>221</v>
      </c>
      <c r="E25" s="131" t="s">
        <v>222</v>
      </c>
    </row>
    <row r="26" spans="4:5" ht="15">
      <c r="D26" s="139" t="s">
        <v>223</v>
      </c>
      <c r="E26" s="131" t="s">
        <v>266</v>
      </c>
    </row>
    <row r="27" spans="4:5" ht="15">
      <c r="D27" s="872" t="s">
        <v>224</v>
      </c>
      <c r="E27" s="131" t="s">
        <v>225</v>
      </c>
    </row>
    <row r="28" spans="4:5" ht="15">
      <c r="D28" s="873"/>
      <c r="E28" s="131" t="s">
        <v>226</v>
      </c>
    </row>
    <row r="29" spans="4:5" ht="15">
      <c r="D29" s="873"/>
      <c r="E29" s="131" t="s">
        <v>227</v>
      </c>
    </row>
    <row r="30" spans="4:5" ht="15">
      <c r="D30" s="874"/>
      <c r="E30" s="131" t="s">
        <v>228</v>
      </c>
    </row>
    <row r="31" spans="4:5" ht="15">
      <c r="D31" s="139" t="s">
        <v>229</v>
      </c>
      <c r="E31" s="131" t="s">
        <v>230</v>
      </c>
    </row>
    <row r="32" spans="4:5" ht="15">
      <c r="D32" s="139" t="s">
        <v>231</v>
      </c>
      <c r="E32" s="131" t="s">
        <v>232</v>
      </c>
    </row>
    <row r="33" spans="4:5" ht="15">
      <c r="D33" s="139" t="s">
        <v>233</v>
      </c>
      <c r="E33" s="131" t="s">
        <v>234</v>
      </c>
    </row>
    <row r="34" spans="4:5" ht="15">
      <c r="D34" s="139" t="s">
        <v>260</v>
      </c>
      <c r="E34" s="131" t="s">
        <v>235</v>
      </c>
    </row>
    <row r="35" spans="4:5" ht="15">
      <c r="D35" s="139" t="s">
        <v>236</v>
      </c>
      <c r="E35" s="131" t="s">
        <v>237</v>
      </c>
    </row>
    <row r="36" spans="4:5" ht="15">
      <c r="D36" s="139" t="s">
        <v>238</v>
      </c>
      <c r="E36" s="131" t="s">
        <v>239</v>
      </c>
    </row>
    <row r="37" spans="4:5" ht="15">
      <c r="D37" s="139" t="s">
        <v>240</v>
      </c>
      <c r="E37" s="131" t="s">
        <v>241</v>
      </c>
    </row>
    <row r="38" spans="4:5" ht="15">
      <c r="D38" s="139" t="s">
        <v>242</v>
      </c>
      <c r="E38" s="131" t="s">
        <v>243</v>
      </c>
    </row>
    <row r="39" spans="4:5" ht="15">
      <c r="D39" s="140" t="s">
        <v>261</v>
      </c>
      <c r="E39" s="131" t="s">
        <v>244</v>
      </c>
    </row>
    <row r="40" spans="4:5" ht="15">
      <c r="D40" s="140" t="s">
        <v>245</v>
      </c>
      <c r="E40" s="131" t="s">
        <v>265</v>
      </c>
    </row>
    <row r="41" spans="4:5" ht="15">
      <c r="D41" s="139" t="s">
        <v>262</v>
      </c>
      <c r="E41" s="131" t="s">
        <v>246</v>
      </c>
    </row>
    <row r="42" spans="4:5" ht="15">
      <c r="D42" s="139" t="s">
        <v>247</v>
      </c>
      <c r="E42" s="131" t="s">
        <v>248</v>
      </c>
    </row>
    <row r="43" spans="4:5" ht="15">
      <c r="D43" s="140" t="s">
        <v>255</v>
      </c>
      <c r="E43" s="131" t="s">
        <v>264</v>
      </c>
    </row>
    <row r="44" spans="4:5" ht="15">
      <c r="D44" s="141" t="s">
        <v>256</v>
      </c>
      <c r="E44" s="131" t="s">
        <v>263</v>
      </c>
    </row>
    <row r="45" spans="4:5" ht="15">
      <c r="D45" s="134" t="s">
        <v>249</v>
      </c>
      <c r="E45" s="131" t="s">
        <v>250</v>
      </c>
    </row>
    <row r="46" spans="4:5" ht="15">
      <c r="D46" s="134" t="s">
        <v>251</v>
      </c>
      <c r="E46" s="131" t="s">
        <v>252</v>
      </c>
    </row>
    <row r="47" spans="4:5" ht="15">
      <c r="D47" s="134" t="s">
        <v>253</v>
      </c>
      <c r="E47" s="131" t="s">
        <v>254</v>
      </c>
    </row>
    <row r="48" spans="4:5" ht="15">
      <c r="D48" s="134" t="s">
        <v>257</v>
      </c>
      <c r="E48" s="131" t="s">
        <v>258</v>
      </c>
    </row>
    <row r="49" ht="15">
      <c r="D49" s="138" t="s">
        <v>270</v>
      </c>
    </row>
    <row r="50" ht="15">
      <c r="D50" s="134" t="s">
        <v>276</v>
      </c>
    </row>
    <row r="51" ht="15">
      <c r="D51" s="134" t="s">
        <v>277</v>
      </c>
    </row>
    <row r="52" ht="15">
      <c r="D52" s="138" t="s">
        <v>271</v>
      </c>
    </row>
    <row r="53" ht="15">
      <c r="D53" s="141" t="s">
        <v>272</v>
      </c>
    </row>
    <row r="54" ht="15">
      <c r="D54" s="141" t="s">
        <v>273</v>
      </c>
    </row>
    <row r="55" ht="15">
      <c r="D55" s="141" t="s">
        <v>274</v>
      </c>
    </row>
    <row r="56" ht="15">
      <c r="D56" s="141" t="s">
        <v>275</v>
      </c>
    </row>
  </sheetData>
  <sheetProtection/>
  <mergeCells count="1">
    <mergeCell ref="D27:D3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77" t="s">
        <v>20</v>
      </c>
      <c r="D1" s="877"/>
      <c r="E1" s="877"/>
      <c r="F1" s="877"/>
      <c r="G1" s="878" t="s">
        <v>22</v>
      </c>
      <c r="H1" s="879"/>
      <c r="I1" s="879"/>
      <c r="J1" s="880"/>
      <c r="K1" s="876" t="s">
        <v>23</v>
      </c>
      <c r="L1" s="876"/>
      <c r="M1" s="876"/>
      <c r="N1" s="876"/>
    </row>
    <row r="2" spans="3:14" ht="15">
      <c r="C2" s="5"/>
      <c r="D2" s="5"/>
      <c r="E2" s="5"/>
      <c r="F2" s="5" t="s">
        <v>21</v>
      </c>
      <c r="G2" s="31"/>
      <c r="H2" s="5"/>
      <c r="I2" s="5"/>
      <c r="J2" s="32" t="s">
        <v>21</v>
      </c>
      <c r="K2" s="5"/>
      <c r="L2" s="5"/>
      <c r="M2" s="5"/>
      <c r="N2" s="5" t="s">
        <v>21</v>
      </c>
    </row>
    <row r="3" spans="1:14" ht="15">
      <c r="A3" s="875"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75"/>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75"/>
      <c r="B5" s="6">
        <v>3</v>
      </c>
      <c r="C5" s="7">
        <v>0.05</v>
      </c>
      <c r="D5" s="7">
        <v>0.05</v>
      </c>
      <c r="E5" s="7">
        <v>0.1</v>
      </c>
      <c r="F5" s="8">
        <f>(C5+D5+E5)</f>
        <v>0.2</v>
      </c>
      <c r="G5" s="33">
        <v>0.1</v>
      </c>
      <c r="H5" s="7">
        <v>0.1</v>
      </c>
      <c r="I5" s="7">
        <v>0.1</v>
      </c>
      <c r="J5" s="34">
        <f>(G5+H5+I5)</f>
        <v>0.30000000000000004</v>
      </c>
      <c r="K5" s="25"/>
      <c r="L5" s="6"/>
      <c r="M5" s="6"/>
      <c r="N5" s="6"/>
    </row>
    <row r="6" spans="1:14" ht="15">
      <c r="A6" s="875"/>
      <c r="B6" s="6">
        <v>4</v>
      </c>
      <c r="C6" s="7">
        <v>0.1</v>
      </c>
      <c r="D6" s="7">
        <v>0.1</v>
      </c>
      <c r="E6" s="7">
        <v>0.2</v>
      </c>
      <c r="F6" s="8">
        <f>(C6+D6+E6)</f>
        <v>0.4</v>
      </c>
      <c r="G6" s="33">
        <v>0</v>
      </c>
      <c r="H6" s="7">
        <v>0</v>
      </c>
      <c r="I6" s="7">
        <v>0.1</v>
      </c>
      <c r="J6" s="34">
        <f>(G6+H6+I6)</f>
        <v>0.1</v>
      </c>
      <c r="K6" s="25"/>
      <c r="L6" s="6"/>
      <c r="M6" s="6"/>
      <c r="N6" s="6"/>
    </row>
    <row r="7" spans="1:14" ht="15">
      <c r="A7" s="875"/>
      <c r="B7" s="6">
        <v>5</v>
      </c>
      <c r="C7" s="7">
        <v>0</v>
      </c>
      <c r="D7" s="7">
        <v>0</v>
      </c>
      <c r="E7" s="7">
        <v>0</v>
      </c>
      <c r="F7" s="8">
        <f>(C7+D7+E7)</f>
        <v>0</v>
      </c>
      <c r="G7" s="33">
        <v>0</v>
      </c>
      <c r="H7" s="7">
        <v>0</v>
      </c>
      <c r="I7" s="7">
        <v>0</v>
      </c>
      <c r="J7" s="34">
        <f>(G7+H7+I7)</f>
        <v>0</v>
      </c>
      <c r="K7" s="25"/>
      <c r="L7" s="6"/>
      <c r="M7" s="6"/>
      <c r="N7" s="6"/>
    </row>
    <row r="8" spans="1:14" ht="15">
      <c r="A8" s="875" t="s">
        <v>25</v>
      </c>
      <c r="B8" s="10">
        <v>6</v>
      </c>
      <c r="C8" s="11">
        <v>0.1</v>
      </c>
      <c r="D8" s="11">
        <v>0.1</v>
      </c>
      <c r="E8" s="11">
        <v>0.1</v>
      </c>
      <c r="F8" s="12">
        <f>C8+D8+E8</f>
        <v>0.30000000000000004</v>
      </c>
      <c r="G8" s="35"/>
      <c r="H8" s="10"/>
      <c r="I8" s="10"/>
      <c r="J8" s="36"/>
      <c r="K8" s="26"/>
      <c r="L8" s="10"/>
      <c r="M8" s="10"/>
      <c r="N8" s="10"/>
    </row>
    <row r="9" spans="1:14" ht="15">
      <c r="A9" s="875"/>
      <c r="B9" s="10">
        <v>7</v>
      </c>
      <c r="C9" s="10"/>
      <c r="D9" s="10"/>
      <c r="E9" s="10"/>
      <c r="F9" s="20"/>
      <c r="G9" s="37"/>
      <c r="H9" s="10"/>
      <c r="I9" s="10"/>
      <c r="J9" s="36"/>
      <c r="K9" s="26"/>
      <c r="L9" s="10"/>
      <c r="M9" s="10"/>
      <c r="N9" s="10"/>
    </row>
    <row r="10" spans="1:14" ht="15">
      <c r="A10" s="875"/>
      <c r="B10" s="10">
        <v>8</v>
      </c>
      <c r="C10" s="10"/>
      <c r="D10" s="10"/>
      <c r="E10" s="10"/>
      <c r="F10" s="20"/>
      <c r="G10" s="37"/>
      <c r="H10" s="10"/>
      <c r="I10" s="10"/>
      <c r="J10" s="36"/>
      <c r="K10" s="26"/>
      <c r="L10" s="10"/>
      <c r="M10" s="10"/>
      <c r="N10" s="10"/>
    </row>
    <row r="11" spans="1:14" ht="15">
      <c r="A11" s="875"/>
      <c r="B11" s="10">
        <v>9</v>
      </c>
      <c r="C11" s="10"/>
      <c r="D11" s="10"/>
      <c r="E11" s="10"/>
      <c r="F11" s="20"/>
      <c r="G11" s="37"/>
      <c r="H11" s="10"/>
      <c r="I11" s="10"/>
      <c r="J11" s="36"/>
      <c r="K11" s="26"/>
      <c r="L11" s="10"/>
      <c r="M11" s="10"/>
      <c r="N11" s="10"/>
    </row>
    <row r="12" spans="1:14" ht="15">
      <c r="A12" s="875" t="s">
        <v>26</v>
      </c>
      <c r="B12" s="15">
        <v>10</v>
      </c>
      <c r="C12" s="15"/>
      <c r="D12" s="15"/>
      <c r="E12" s="15"/>
      <c r="F12" s="21"/>
      <c r="G12" s="38"/>
      <c r="H12" s="15"/>
      <c r="I12" s="15"/>
      <c r="J12" s="39"/>
      <c r="K12" s="27"/>
      <c r="L12" s="15"/>
      <c r="M12" s="15"/>
      <c r="N12" s="15"/>
    </row>
    <row r="13" spans="1:14" ht="15">
      <c r="A13" s="875"/>
      <c r="B13" s="15">
        <v>11</v>
      </c>
      <c r="C13" s="15"/>
      <c r="D13" s="15"/>
      <c r="E13" s="15"/>
      <c r="F13" s="21"/>
      <c r="G13" s="38"/>
      <c r="H13" s="15"/>
      <c r="I13" s="15"/>
      <c r="J13" s="39"/>
      <c r="K13" s="27"/>
      <c r="L13" s="15"/>
      <c r="M13" s="15"/>
      <c r="N13" s="15"/>
    </row>
    <row r="14" spans="1:14" ht="15">
      <c r="A14" s="875"/>
      <c r="B14" s="15">
        <v>12</v>
      </c>
      <c r="C14" s="15"/>
      <c r="D14" s="15"/>
      <c r="E14" s="15"/>
      <c r="F14" s="21"/>
      <c r="G14" s="38"/>
      <c r="H14" s="15"/>
      <c r="I14" s="15"/>
      <c r="J14" s="39"/>
      <c r="K14" s="27"/>
      <c r="L14" s="15"/>
      <c r="M14" s="15"/>
      <c r="N14" s="15"/>
    </row>
    <row r="15" spans="1:14" ht="15">
      <c r="A15" s="875"/>
      <c r="B15" s="15">
        <v>13</v>
      </c>
      <c r="C15" s="15"/>
      <c r="D15" s="15"/>
      <c r="E15" s="15"/>
      <c r="F15" s="21"/>
      <c r="G15" s="38"/>
      <c r="H15" s="15"/>
      <c r="I15" s="15"/>
      <c r="J15" s="39"/>
      <c r="K15" s="27"/>
      <c r="L15" s="15"/>
      <c r="M15" s="15"/>
      <c r="N15" s="15"/>
    </row>
    <row r="16" spans="1:14" ht="15">
      <c r="A16" s="875" t="s">
        <v>27</v>
      </c>
      <c r="B16" s="16">
        <v>14</v>
      </c>
      <c r="C16" s="16"/>
      <c r="D16" s="16"/>
      <c r="E16" s="16"/>
      <c r="F16" s="22"/>
      <c r="G16" s="40"/>
      <c r="H16" s="16"/>
      <c r="I16" s="16"/>
      <c r="J16" s="41"/>
      <c r="K16" s="28"/>
      <c r="L16" s="16"/>
      <c r="M16" s="16"/>
      <c r="N16" s="16"/>
    </row>
    <row r="17" spans="1:14" ht="15">
      <c r="A17" s="875"/>
      <c r="B17" s="16">
        <v>15</v>
      </c>
      <c r="C17" s="16"/>
      <c r="D17" s="16"/>
      <c r="E17" s="16"/>
      <c r="F17" s="22"/>
      <c r="G17" s="40"/>
      <c r="H17" s="16"/>
      <c r="I17" s="16"/>
      <c r="J17" s="41"/>
      <c r="K17" s="28"/>
      <c r="L17" s="16"/>
      <c r="M17" s="16"/>
      <c r="N17" s="16"/>
    </row>
    <row r="18" spans="1:14" ht="15">
      <c r="A18" s="875"/>
      <c r="B18" s="16">
        <v>16</v>
      </c>
      <c r="C18" s="16"/>
      <c r="D18" s="16"/>
      <c r="E18" s="16"/>
      <c r="F18" s="22"/>
      <c r="G18" s="40"/>
      <c r="H18" s="16"/>
      <c r="I18" s="16"/>
      <c r="J18" s="41"/>
      <c r="K18" s="28"/>
      <c r="L18" s="16"/>
      <c r="M18" s="16"/>
      <c r="N18" s="16"/>
    </row>
    <row r="19" spans="1:14" ht="15">
      <c r="A19" s="875" t="s">
        <v>28</v>
      </c>
      <c r="B19" s="19">
        <v>17</v>
      </c>
      <c r="C19" s="19"/>
      <c r="D19" s="19"/>
      <c r="E19" s="19"/>
      <c r="F19" s="23"/>
      <c r="G19" s="42"/>
      <c r="H19" s="19"/>
      <c r="I19" s="19"/>
      <c r="J19" s="43"/>
      <c r="K19" s="29"/>
      <c r="L19" s="19"/>
      <c r="M19" s="19"/>
      <c r="N19" s="19"/>
    </row>
    <row r="20" spans="1:14" ht="15">
      <c r="A20" s="875"/>
      <c r="B20" s="19">
        <v>18</v>
      </c>
      <c r="C20" s="19"/>
      <c r="D20" s="19"/>
      <c r="E20" s="19"/>
      <c r="F20" s="23"/>
      <c r="G20" s="42"/>
      <c r="H20" s="19"/>
      <c r="I20" s="19"/>
      <c r="J20" s="43"/>
      <c r="K20" s="29"/>
      <c r="L20" s="19"/>
      <c r="M20" s="19"/>
      <c r="N20" s="19"/>
    </row>
    <row r="21" spans="1:14" ht="15">
      <c r="A21" s="875"/>
      <c r="B21" s="19">
        <v>19</v>
      </c>
      <c r="C21" s="19"/>
      <c r="D21" s="19"/>
      <c r="E21" s="19"/>
      <c r="F21" s="23"/>
      <c r="G21" s="42"/>
      <c r="H21" s="19"/>
      <c r="I21" s="19"/>
      <c r="J21" s="43"/>
      <c r="K21" s="29"/>
      <c r="L21" s="19"/>
      <c r="M21" s="19"/>
      <c r="N21" s="19"/>
    </row>
    <row r="22" spans="1:14" ht="15">
      <c r="A22" s="875"/>
      <c r="B22" s="19">
        <v>20</v>
      </c>
      <c r="C22" s="19"/>
      <c r="D22" s="19"/>
      <c r="E22" s="19"/>
      <c r="F22" s="23"/>
      <c r="G22" s="42"/>
      <c r="H22" s="19"/>
      <c r="I22" s="19"/>
      <c r="J22" s="43"/>
      <c r="K22" s="29"/>
      <c r="L22" s="19"/>
      <c r="M22" s="19"/>
      <c r="N22" s="19"/>
    </row>
    <row r="23" spans="1:14" ht="15">
      <c r="A23" s="875" t="s">
        <v>29</v>
      </c>
      <c r="B23" s="14">
        <v>21</v>
      </c>
      <c r="C23" s="14"/>
      <c r="D23" s="14"/>
      <c r="E23" s="14"/>
      <c r="F23" s="24"/>
      <c r="G23" s="44"/>
      <c r="H23" s="14"/>
      <c r="I23" s="14"/>
      <c r="J23" s="45"/>
      <c r="K23" s="30"/>
      <c r="L23" s="14"/>
      <c r="M23" s="14"/>
      <c r="N23" s="14"/>
    </row>
    <row r="24" spans="1:14" ht="15">
      <c r="A24" s="875"/>
      <c r="B24" s="14">
        <v>22</v>
      </c>
      <c r="C24" s="14"/>
      <c r="D24" s="14"/>
      <c r="E24" s="14"/>
      <c r="F24" s="24"/>
      <c r="G24" s="44"/>
      <c r="H24" s="14"/>
      <c r="I24" s="14"/>
      <c r="J24" s="45"/>
      <c r="K24" s="30"/>
      <c r="L24" s="14"/>
      <c r="M24" s="14"/>
      <c r="N24" s="14"/>
    </row>
    <row r="25" spans="1:14" ht="15">
      <c r="A25" s="875"/>
      <c r="B25" s="14">
        <v>23</v>
      </c>
      <c r="C25" s="14"/>
      <c r="D25" s="14"/>
      <c r="E25" s="14"/>
      <c r="F25" s="24"/>
      <c r="G25" s="44"/>
      <c r="H25" s="14"/>
      <c r="I25" s="14"/>
      <c r="J25" s="45"/>
      <c r="K25" s="30"/>
      <c r="L25" s="14"/>
      <c r="M25" s="14"/>
      <c r="N25" s="14"/>
    </row>
    <row r="26" spans="1:14" ht="15">
      <c r="A26" s="875"/>
      <c r="B26" s="14">
        <v>24</v>
      </c>
      <c r="C26" s="14"/>
      <c r="D26" s="14"/>
      <c r="E26" s="14"/>
      <c r="F26" s="24"/>
      <c r="G26" s="44"/>
      <c r="H26" s="14"/>
      <c r="I26" s="14"/>
      <c r="J26" s="45"/>
      <c r="K26" s="30"/>
      <c r="L26" s="14"/>
      <c r="M26" s="14"/>
      <c r="N26" s="14"/>
    </row>
    <row r="27" spans="1:14" ht="15">
      <c r="A27" s="875" t="s">
        <v>30</v>
      </c>
      <c r="B27" s="10">
        <v>25</v>
      </c>
      <c r="C27" s="10"/>
      <c r="D27" s="10"/>
      <c r="E27" s="10"/>
      <c r="F27" s="10"/>
      <c r="G27" s="10"/>
      <c r="H27" s="10"/>
      <c r="I27" s="10"/>
      <c r="J27" s="10"/>
      <c r="K27" s="10"/>
      <c r="L27" s="10"/>
      <c r="M27" s="10"/>
      <c r="N27" s="10"/>
    </row>
    <row r="28" spans="1:14" ht="15">
      <c r="A28" s="875"/>
      <c r="B28" s="10">
        <v>26</v>
      </c>
      <c r="C28" s="10"/>
      <c r="D28" s="10"/>
      <c r="E28" s="10"/>
      <c r="F28" s="10"/>
      <c r="G28" s="10"/>
      <c r="H28" s="10"/>
      <c r="I28" s="10"/>
      <c r="J28" s="10"/>
      <c r="K28" s="10"/>
      <c r="L28" s="10"/>
      <c r="M28" s="10"/>
      <c r="N28" s="10"/>
    </row>
    <row r="29" spans="1:14" ht="15">
      <c r="A29" s="875"/>
      <c r="B29" s="10">
        <v>27</v>
      </c>
      <c r="C29" s="10"/>
      <c r="D29" s="10"/>
      <c r="E29" s="10"/>
      <c r="F29" s="10"/>
      <c r="G29" s="10"/>
      <c r="H29" s="10"/>
      <c r="I29" s="10"/>
      <c r="J29" s="10"/>
      <c r="K29" s="10"/>
      <c r="L29" s="10"/>
      <c r="M29" s="10"/>
      <c r="N29" s="10"/>
    </row>
    <row r="30" spans="1:14" ht="15">
      <c r="A30" s="875"/>
      <c r="B30" s="10">
        <v>28</v>
      </c>
      <c r="C30" s="10"/>
      <c r="D30" s="10"/>
      <c r="E30" s="10"/>
      <c r="F30" s="10"/>
      <c r="G30" s="10"/>
      <c r="H30" s="10"/>
      <c r="I30" s="10"/>
      <c r="J30" s="10"/>
      <c r="K30" s="10"/>
      <c r="L30" s="10"/>
      <c r="M30" s="10"/>
      <c r="N30" s="10"/>
    </row>
    <row r="31" spans="1:14" ht="15">
      <c r="A31" s="875"/>
      <c r="B31" s="10">
        <v>29</v>
      </c>
      <c r="C31" s="10"/>
      <c r="D31" s="10"/>
      <c r="E31" s="10"/>
      <c r="F31" s="10"/>
      <c r="G31" s="10"/>
      <c r="H31" s="10"/>
      <c r="I31" s="10"/>
      <c r="J31" s="10"/>
      <c r="K31" s="10"/>
      <c r="L31" s="10"/>
      <c r="M31" s="10"/>
      <c r="N31" s="10"/>
    </row>
    <row r="32" spans="1:14" ht="15">
      <c r="A32" s="875" t="s">
        <v>31</v>
      </c>
      <c r="B32" s="17">
        <v>30</v>
      </c>
      <c r="C32" s="17"/>
      <c r="D32" s="17"/>
      <c r="E32" s="17"/>
      <c r="F32" s="17"/>
      <c r="G32" s="17"/>
      <c r="H32" s="17"/>
      <c r="I32" s="17"/>
      <c r="J32" s="17"/>
      <c r="K32" s="17"/>
      <c r="L32" s="17"/>
      <c r="M32" s="17"/>
      <c r="N32" s="17"/>
    </row>
    <row r="33" spans="1:14" ht="15">
      <c r="A33" s="875"/>
      <c r="B33" s="17">
        <v>31</v>
      </c>
      <c r="C33" s="17"/>
      <c r="D33" s="17"/>
      <c r="E33" s="17"/>
      <c r="F33" s="17"/>
      <c r="G33" s="17"/>
      <c r="H33" s="17"/>
      <c r="I33" s="17"/>
      <c r="J33" s="17"/>
      <c r="K33" s="17"/>
      <c r="L33" s="17"/>
      <c r="M33" s="17"/>
      <c r="N33" s="17"/>
    </row>
    <row r="34" spans="1:14" ht="15">
      <c r="A34" s="875"/>
      <c r="B34" s="17">
        <v>32</v>
      </c>
      <c r="C34" s="17"/>
      <c r="D34" s="17"/>
      <c r="E34" s="17"/>
      <c r="F34" s="17"/>
      <c r="G34" s="17"/>
      <c r="H34" s="17"/>
      <c r="I34" s="17"/>
      <c r="J34" s="17"/>
      <c r="K34" s="17"/>
      <c r="L34" s="17"/>
      <c r="M34" s="17"/>
      <c r="N34" s="17"/>
    </row>
    <row r="35" spans="1:14" ht="15">
      <c r="A35" s="875" t="s">
        <v>32</v>
      </c>
      <c r="B35" s="18">
        <v>33</v>
      </c>
      <c r="C35" s="15"/>
      <c r="D35" s="15"/>
      <c r="E35" s="15"/>
      <c r="F35" s="15"/>
      <c r="G35" s="15"/>
      <c r="H35" s="15"/>
      <c r="I35" s="15"/>
      <c r="J35" s="15"/>
      <c r="K35" s="15"/>
      <c r="L35" s="15"/>
      <c r="M35" s="15"/>
      <c r="N35" s="15"/>
    </row>
    <row r="36" spans="1:14" ht="15">
      <c r="A36" s="875"/>
      <c r="B36" s="15">
        <v>34</v>
      </c>
      <c r="C36" s="15"/>
      <c r="D36" s="15"/>
      <c r="E36" s="15"/>
      <c r="F36" s="15"/>
      <c r="G36" s="15"/>
      <c r="H36" s="15"/>
      <c r="I36" s="15"/>
      <c r="J36" s="15"/>
      <c r="K36" s="15"/>
      <c r="L36" s="15"/>
      <c r="M36" s="15"/>
      <c r="N36" s="15"/>
    </row>
    <row r="37" spans="1:14" ht="15">
      <c r="A37" s="875"/>
      <c r="B37" s="46">
        <v>35</v>
      </c>
      <c r="C37" s="15"/>
      <c r="D37" s="15"/>
      <c r="E37" s="15"/>
      <c r="F37" s="15"/>
      <c r="G37" s="15"/>
      <c r="H37" s="15"/>
      <c r="I37" s="15"/>
      <c r="J37" s="15"/>
      <c r="K37" s="15"/>
      <c r="L37" s="15"/>
      <c r="M37" s="15"/>
      <c r="N37" s="15"/>
    </row>
    <row r="38" spans="1:14" ht="15">
      <c r="A38" s="875" t="s">
        <v>33</v>
      </c>
      <c r="B38" s="9">
        <v>36</v>
      </c>
      <c r="C38" s="9"/>
      <c r="D38" s="9"/>
      <c r="E38" s="9"/>
      <c r="F38" s="9"/>
      <c r="G38" s="9"/>
      <c r="H38" s="9"/>
      <c r="I38" s="9"/>
      <c r="J38" s="9"/>
      <c r="K38" s="9"/>
      <c r="L38" s="9"/>
      <c r="M38" s="9"/>
      <c r="N38" s="9"/>
    </row>
    <row r="39" spans="1:14" ht="15">
      <c r="A39" s="875"/>
      <c r="B39" s="9">
        <v>37</v>
      </c>
      <c r="C39" s="9"/>
      <c r="D39" s="9"/>
      <c r="E39" s="9"/>
      <c r="F39" s="9"/>
      <c r="G39" s="9"/>
      <c r="H39" s="9"/>
      <c r="I39" s="9"/>
      <c r="J39" s="9"/>
      <c r="K39" s="9"/>
      <c r="L39" s="9"/>
      <c r="M39" s="9"/>
      <c r="N39" s="9"/>
    </row>
    <row r="40" spans="1:14" ht="15">
      <c r="A40" s="875"/>
      <c r="B40" s="9">
        <v>38</v>
      </c>
      <c r="C40" s="9"/>
      <c r="D40" s="9"/>
      <c r="E40" s="9"/>
      <c r="F40" s="9"/>
      <c r="G40" s="9"/>
      <c r="H40" s="9"/>
      <c r="I40" s="9"/>
      <c r="J40" s="9"/>
      <c r="K40" s="9"/>
      <c r="L40" s="9"/>
      <c r="M40" s="9"/>
      <c r="N40" s="9"/>
    </row>
    <row r="41" spans="1:14" ht="15">
      <c r="A41" s="881" t="s">
        <v>34</v>
      </c>
      <c r="B41" s="47">
        <v>39</v>
      </c>
      <c r="C41" s="48"/>
      <c r="D41" s="48"/>
      <c r="E41" s="48"/>
      <c r="F41" s="48"/>
      <c r="G41" s="48"/>
      <c r="H41" s="48"/>
      <c r="I41" s="48"/>
      <c r="J41" s="48"/>
      <c r="K41" s="48"/>
      <c r="L41" s="48"/>
      <c r="M41" s="48"/>
      <c r="N41" s="48"/>
    </row>
    <row r="42" spans="1:14" ht="15">
      <c r="A42" s="881"/>
      <c r="B42" s="48">
        <v>40</v>
      </c>
      <c r="C42" s="48"/>
      <c r="D42" s="48"/>
      <c r="E42" s="48"/>
      <c r="F42" s="48"/>
      <c r="G42" s="48"/>
      <c r="H42" s="48"/>
      <c r="I42" s="48"/>
      <c r="J42" s="48"/>
      <c r="K42" s="48"/>
      <c r="L42" s="48"/>
      <c r="M42" s="48"/>
      <c r="N42" s="48"/>
    </row>
    <row r="43" spans="1:14" ht="15">
      <c r="A43" s="881"/>
      <c r="B43" s="48">
        <v>41</v>
      </c>
      <c r="C43" s="48"/>
      <c r="D43" s="48"/>
      <c r="E43" s="48"/>
      <c r="F43" s="48"/>
      <c r="G43" s="48"/>
      <c r="H43" s="48"/>
      <c r="I43" s="48"/>
      <c r="J43" s="48"/>
      <c r="K43" s="48"/>
      <c r="L43" s="48"/>
      <c r="M43" s="48"/>
      <c r="N43" s="48"/>
    </row>
    <row r="44" spans="1:14" ht="15">
      <c r="A44" s="881"/>
      <c r="B44" s="49">
        <v>42</v>
      </c>
      <c r="C44" s="48"/>
      <c r="D44" s="48"/>
      <c r="E44" s="48"/>
      <c r="F44" s="48"/>
      <c r="G44" s="48"/>
      <c r="H44" s="48"/>
      <c r="I44" s="48"/>
      <c r="J44" s="48"/>
      <c r="K44" s="48"/>
      <c r="L44" s="48"/>
      <c r="M44" s="48"/>
      <c r="N44" s="48"/>
    </row>
    <row r="45" spans="1:14" ht="15">
      <c r="A45" s="882" t="s">
        <v>35</v>
      </c>
      <c r="B45" s="13">
        <v>43</v>
      </c>
      <c r="C45" s="13"/>
      <c r="D45" s="13"/>
      <c r="E45" s="13"/>
      <c r="F45" s="13"/>
      <c r="G45" s="13"/>
      <c r="H45" s="13"/>
      <c r="I45" s="13"/>
      <c r="J45" s="13"/>
      <c r="K45" s="13"/>
      <c r="L45" s="13"/>
      <c r="M45" s="13"/>
      <c r="N45" s="13"/>
    </row>
    <row r="46" spans="1:14" ht="15">
      <c r="A46" s="882"/>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workbookViewId="0" topLeftCell="E31">
      <selection activeCell="Q40" sqref="Q40:AD41"/>
    </sheetView>
  </sheetViews>
  <sheetFormatPr defaultColWidth="10.8515625" defaultRowHeight="15"/>
  <cols>
    <col min="1" max="1" width="38.421875" style="52" customWidth="1"/>
    <col min="2" max="2" width="15.421875" style="52" customWidth="1"/>
    <col min="3" max="3" width="20.7109375" style="52" customWidth="1"/>
    <col min="4" max="4" width="17.140625" style="52" customWidth="1"/>
    <col min="5" max="5" width="15.7109375" style="52" customWidth="1"/>
    <col min="6" max="14" width="14.28125" style="52" customWidth="1"/>
    <col min="15" max="15" width="16.140625" style="52" customWidth="1"/>
    <col min="16" max="16" width="18.140625" style="52" customWidth="1"/>
    <col min="17" max="28" width="17.4218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row>
    <row r="8" spans="1:30"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row>
    <row r="9" spans="1:30"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408</v>
      </c>
      <c r="D17" s="466"/>
      <c r="E17" s="466"/>
      <c r="F17" s="466"/>
      <c r="G17" s="466"/>
      <c r="H17" s="466"/>
      <c r="I17" s="466"/>
      <c r="J17" s="466"/>
      <c r="K17" s="466"/>
      <c r="L17" s="466"/>
      <c r="M17" s="466"/>
      <c r="N17" s="466"/>
      <c r="O17" s="466"/>
      <c r="P17" s="466"/>
      <c r="Q17" s="467"/>
      <c r="R17" s="468" t="s">
        <v>395</v>
      </c>
      <c r="S17" s="469"/>
      <c r="T17" s="469"/>
      <c r="U17" s="469"/>
      <c r="V17" s="470"/>
      <c r="W17" s="471">
        <v>8542</v>
      </c>
      <c r="X17" s="472"/>
      <c r="Y17" s="469" t="s">
        <v>15</v>
      </c>
      <c r="Z17" s="469"/>
      <c r="AA17" s="469"/>
      <c r="AB17" s="470"/>
      <c r="AC17" s="473">
        <v>0.35</v>
      </c>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81" t="s">
        <v>399</v>
      </c>
      <c r="B22" s="482"/>
      <c r="C22" s="344">
        <v>60066508</v>
      </c>
      <c r="D22" s="345">
        <f>-10444800-10444800-2633400-25395200-143403</f>
        <v>-49061603</v>
      </c>
      <c r="E22" s="345"/>
      <c r="F22" s="345"/>
      <c r="G22" s="345"/>
      <c r="H22" s="345"/>
      <c r="I22" s="345"/>
      <c r="J22" s="345"/>
      <c r="K22" s="345"/>
      <c r="L22" s="345"/>
      <c r="M22" s="345"/>
      <c r="N22" s="345"/>
      <c r="O22" s="345">
        <f>SUM(C22:N22)</f>
        <v>11004905</v>
      </c>
      <c r="P22" s="346"/>
      <c r="Q22" s="344">
        <v>1817555450</v>
      </c>
      <c r="R22" s="345"/>
      <c r="S22" s="345"/>
      <c r="T22" s="345">
        <v>49249124</v>
      </c>
      <c r="U22" s="345">
        <v>1600000</v>
      </c>
      <c r="V22" s="345"/>
      <c r="W22" s="345">
        <v>7710217</v>
      </c>
      <c r="X22" s="345"/>
      <c r="Y22" s="345"/>
      <c r="Z22" s="345"/>
      <c r="AA22" s="345"/>
      <c r="AB22" s="345"/>
      <c r="AC22" s="345">
        <f>SUM(Q22:AB22)</f>
        <v>1876114791</v>
      </c>
      <c r="AD22" s="359"/>
      <c r="AE22" s="4"/>
      <c r="AF22" s="4"/>
    </row>
    <row r="23" spans="1:32" ht="31.5" customHeight="1">
      <c r="A23" s="483" t="s">
        <v>400</v>
      </c>
      <c r="B23" s="376"/>
      <c r="C23" s="332"/>
      <c r="D23" s="333"/>
      <c r="E23" s="333"/>
      <c r="F23" s="333"/>
      <c r="G23" s="333"/>
      <c r="H23" s="333"/>
      <c r="I23" s="333"/>
      <c r="J23" s="333"/>
      <c r="K23" s="333"/>
      <c r="L23" s="333"/>
      <c r="M23" s="333"/>
      <c r="N23" s="333"/>
      <c r="O23" s="333"/>
      <c r="P23" s="347"/>
      <c r="Q23" s="192">
        <v>1817555450</v>
      </c>
      <c r="R23" s="191"/>
      <c r="S23" s="191"/>
      <c r="T23" s="191"/>
      <c r="U23" s="191"/>
      <c r="V23" s="191"/>
      <c r="W23" s="191"/>
      <c r="X23" s="191"/>
      <c r="Y23" s="191"/>
      <c r="Z23" s="191"/>
      <c r="AA23" s="191"/>
      <c r="AB23" s="191"/>
      <c r="AC23" s="191">
        <f>SUM(Q23:AB23)</f>
        <v>1817555450</v>
      </c>
      <c r="AD23" s="200">
        <f>_xlfn.IFERROR(AC23/(SUMIF(Q23:AB23,"&gt;0",Q22:AB22))," ")</f>
        <v>1</v>
      </c>
      <c r="AE23" s="4"/>
      <c r="AF23" s="4"/>
    </row>
    <row r="24" spans="1:32" ht="31.5" customHeight="1">
      <c r="A24" s="483" t="s">
        <v>401</v>
      </c>
      <c r="B24" s="376"/>
      <c r="C24" s="192">
        <v>1955204</v>
      </c>
      <c r="D24" s="191">
        <f>4710400+1955204</f>
        <v>6665604</v>
      </c>
      <c r="E24" s="191">
        <v>1955204</v>
      </c>
      <c r="F24" s="191">
        <v>428893</v>
      </c>
      <c r="G24" s="191"/>
      <c r="H24" s="191"/>
      <c r="I24" s="191"/>
      <c r="J24" s="191"/>
      <c r="K24" s="191"/>
      <c r="L24" s="191"/>
      <c r="M24" s="191"/>
      <c r="N24" s="191"/>
      <c r="O24" s="191">
        <f>SUM(C24:N24)</f>
        <v>11004905</v>
      </c>
      <c r="P24" s="347"/>
      <c r="Q24" s="192"/>
      <c r="R24" s="195">
        <v>79024150</v>
      </c>
      <c r="S24" s="195">
        <v>159036525</v>
      </c>
      <c r="T24" s="195">
        <v>159036820</v>
      </c>
      <c r="U24" s="195">
        <v>160636820</v>
      </c>
      <c r="V24" s="195">
        <v>206111256</v>
      </c>
      <c r="W24" s="195">
        <v>159036820</v>
      </c>
      <c r="X24" s="195">
        <v>159036820</v>
      </c>
      <c r="Y24" s="195">
        <v>159036820</v>
      </c>
      <c r="Z24" s="195">
        <v>159036820</v>
      </c>
      <c r="AA24" s="195">
        <v>159036820</v>
      </c>
      <c r="AB24" s="195">
        <v>317085120</v>
      </c>
      <c r="AC24" s="191">
        <f>SUM(Q24:AB24)</f>
        <v>1876114791</v>
      </c>
      <c r="AD24" s="200"/>
      <c r="AE24" s="4"/>
      <c r="AF24" s="4"/>
    </row>
    <row r="25" spans="1:32" ht="31.5" customHeight="1" thickBot="1">
      <c r="A25" s="484" t="s">
        <v>402</v>
      </c>
      <c r="B25" s="485"/>
      <c r="C25" s="193">
        <v>1955194</v>
      </c>
      <c r="D25" s="194">
        <f>8620788-1955194</f>
        <v>6665594</v>
      </c>
      <c r="E25" s="194"/>
      <c r="F25" s="194"/>
      <c r="G25" s="194"/>
      <c r="H25" s="194"/>
      <c r="I25" s="194"/>
      <c r="J25" s="194"/>
      <c r="K25" s="194"/>
      <c r="L25" s="194"/>
      <c r="M25" s="194"/>
      <c r="N25" s="194"/>
      <c r="O25" s="194">
        <f>SUM(C25:N25)</f>
        <v>8620788</v>
      </c>
      <c r="P25" s="201">
        <f>_xlfn.IFERROR(O25/(SUMIF(C25:N25,"&gt;0",C24:N24))," ")</f>
        <v>0.9999976800318485</v>
      </c>
      <c r="Q25" s="193"/>
      <c r="R25" s="360">
        <f>60377484+1</f>
        <v>60377485</v>
      </c>
      <c r="S25" s="194"/>
      <c r="T25" s="194"/>
      <c r="U25" s="194"/>
      <c r="V25" s="194"/>
      <c r="W25" s="194"/>
      <c r="X25" s="194"/>
      <c r="Y25" s="194"/>
      <c r="Z25" s="194"/>
      <c r="AA25" s="194"/>
      <c r="AB25" s="194"/>
      <c r="AC25" s="194">
        <f>SUM(Q25:AB25)</f>
        <v>60377485</v>
      </c>
      <c r="AD25" s="201">
        <f>_xlfn.IFERROR(AC25/(SUMIF(Q25:AB25,"&gt;0",Q24:AB24))," ")</f>
        <v>0.7640383983883408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203" t="s">
        <v>39</v>
      </c>
      <c r="E29" s="203" t="s">
        <v>40</v>
      </c>
      <c r="F29" s="203" t="s">
        <v>41</v>
      </c>
      <c r="G29" s="203" t="s">
        <v>42</v>
      </c>
      <c r="H29" s="203" t="s">
        <v>43</v>
      </c>
      <c r="I29" s="203" t="s">
        <v>44</v>
      </c>
      <c r="J29" s="203" t="s">
        <v>45</v>
      </c>
      <c r="K29" s="203" t="s">
        <v>46</v>
      </c>
      <c r="L29" s="203" t="s">
        <v>47</v>
      </c>
      <c r="M29" s="203" t="s">
        <v>48</v>
      </c>
      <c r="N29" s="203" t="s">
        <v>49</v>
      </c>
      <c r="O29" s="20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43.5" customHeight="1">
      <c r="A34" s="515" t="s">
        <v>408</v>
      </c>
      <c r="B34" s="517">
        <v>0.35</v>
      </c>
      <c r="C34" s="93" t="s">
        <v>9</v>
      </c>
      <c r="D34" s="325">
        <v>200</v>
      </c>
      <c r="E34" s="325">
        <v>500</v>
      </c>
      <c r="F34" s="325">
        <v>600</v>
      </c>
      <c r="G34" s="325">
        <v>700</v>
      </c>
      <c r="H34" s="325">
        <v>800</v>
      </c>
      <c r="I34" s="325">
        <v>800</v>
      </c>
      <c r="J34" s="325">
        <v>800</v>
      </c>
      <c r="K34" s="325">
        <v>800</v>
      </c>
      <c r="L34" s="325">
        <v>800</v>
      </c>
      <c r="M34" s="325">
        <v>800</v>
      </c>
      <c r="N34" s="325">
        <v>867</v>
      </c>
      <c r="O34" s="325">
        <v>875</v>
      </c>
      <c r="P34" s="325">
        <f>SUM(D34:O34)</f>
        <v>8542</v>
      </c>
      <c r="Q34" s="519" t="s">
        <v>531</v>
      </c>
      <c r="R34" s="520"/>
      <c r="S34" s="520"/>
      <c r="T34" s="520"/>
      <c r="U34" s="520"/>
      <c r="V34" s="521"/>
      <c r="W34" s="525"/>
      <c r="X34" s="526"/>
      <c r="Y34" s="526"/>
      <c r="Z34" s="527"/>
      <c r="AA34" s="519" t="s">
        <v>534</v>
      </c>
      <c r="AB34" s="520"/>
      <c r="AC34" s="520"/>
      <c r="AD34" s="531"/>
      <c r="AG34" s="90"/>
      <c r="AH34" s="90"/>
      <c r="AI34" s="90"/>
      <c r="AJ34" s="90"/>
      <c r="AK34" s="90"/>
      <c r="AL34" s="90"/>
      <c r="AM34" s="90"/>
      <c r="AN34" s="90"/>
      <c r="AO34" s="90"/>
    </row>
    <row r="35" spans="1:41" ht="42" customHeight="1" thickBot="1">
      <c r="A35" s="516"/>
      <c r="B35" s="518"/>
      <c r="C35" s="94" t="s">
        <v>10</v>
      </c>
      <c r="D35" s="340">
        <v>224</v>
      </c>
      <c r="E35" s="340">
        <v>402</v>
      </c>
      <c r="F35" s="95"/>
      <c r="G35" s="96"/>
      <c r="H35" s="96"/>
      <c r="I35" s="96"/>
      <c r="J35" s="96"/>
      <c r="K35" s="96"/>
      <c r="L35" s="96"/>
      <c r="M35" s="96"/>
      <c r="N35" s="96"/>
      <c r="O35" s="96"/>
      <c r="P35" s="340">
        <f>SUM(D35:O35)</f>
        <v>626</v>
      </c>
      <c r="Q35" s="522"/>
      <c r="R35" s="523"/>
      <c r="S35" s="523"/>
      <c r="T35" s="523"/>
      <c r="U35" s="523"/>
      <c r="V35" s="524"/>
      <c r="W35" s="528"/>
      <c r="X35" s="529"/>
      <c r="Y35" s="529"/>
      <c r="Z35" s="530"/>
      <c r="AA35" s="522"/>
      <c r="AB35" s="523"/>
      <c r="AC35" s="523"/>
      <c r="AD35" s="532"/>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45.75" customHeight="1">
      <c r="A38" s="533" t="s">
        <v>457</v>
      </c>
      <c r="B38" s="378">
        <v>0.175</v>
      </c>
      <c r="C38" s="93" t="s">
        <v>9</v>
      </c>
      <c r="D38" s="215">
        <v>0.08</v>
      </c>
      <c r="E38" s="215">
        <v>0.08</v>
      </c>
      <c r="F38" s="215">
        <v>0.08</v>
      </c>
      <c r="G38" s="215">
        <v>0.08</v>
      </c>
      <c r="H38" s="215">
        <v>0.08</v>
      </c>
      <c r="I38" s="215">
        <v>0.08</v>
      </c>
      <c r="J38" s="215">
        <v>0.08</v>
      </c>
      <c r="K38" s="215">
        <v>0.09</v>
      </c>
      <c r="L38" s="215">
        <v>0.09</v>
      </c>
      <c r="M38" s="215">
        <v>0.09</v>
      </c>
      <c r="N38" s="215">
        <v>0.09</v>
      </c>
      <c r="O38" s="215">
        <v>0.08</v>
      </c>
      <c r="P38" s="100">
        <f>SUM(D38:O38)</f>
        <v>0.9999999999999999</v>
      </c>
      <c r="Q38" s="508" t="s">
        <v>535</v>
      </c>
      <c r="R38" s="509"/>
      <c r="S38" s="509"/>
      <c r="T38" s="509"/>
      <c r="U38" s="509"/>
      <c r="V38" s="509"/>
      <c r="W38" s="509"/>
      <c r="X38" s="509"/>
      <c r="Y38" s="509"/>
      <c r="Z38" s="509"/>
      <c r="AA38" s="509"/>
      <c r="AB38" s="509"/>
      <c r="AC38" s="509"/>
      <c r="AD38" s="510"/>
      <c r="AE38" s="101"/>
      <c r="AG38" s="102"/>
      <c r="AH38" s="102"/>
      <c r="AI38" s="102"/>
      <c r="AJ38" s="102"/>
      <c r="AK38" s="102"/>
      <c r="AL38" s="102"/>
      <c r="AM38" s="102"/>
      <c r="AN38" s="102"/>
      <c r="AO38" s="102"/>
    </row>
    <row r="39" spans="1:31" ht="39.75" customHeight="1">
      <c r="A39" s="534"/>
      <c r="B39" s="379"/>
      <c r="C39" s="103" t="s">
        <v>10</v>
      </c>
      <c r="D39" s="104">
        <v>0.08</v>
      </c>
      <c r="E39" s="104">
        <v>0.08</v>
      </c>
      <c r="F39" s="104"/>
      <c r="G39" s="104"/>
      <c r="H39" s="104"/>
      <c r="I39" s="104"/>
      <c r="J39" s="104"/>
      <c r="K39" s="104"/>
      <c r="L39" s="104"/>
      <c r="M39" s="104"/>
      <c r="N39" s="104"/>
      <c r="O39" s="104"/>
      <c r="P39" s="105">
        <f>SUM(D39:O39)</f>
        <v>0.16</v>
      </c>
      <c r="Q39" s="511"/>
      <c r="R39" s="512"/>
      <c r="S39" s="512"/>
      <c r="T39" s="512"/>
      <c r="U39" s="512"/>
      <c r="V39" s="512"/>
      <c r="W39" s="512"/>
      <c r="X39" s="512"/>
      <c r="Y39" s="512"/>
      <c r="Z39" s="512"/>
      <c r="AA39" s="512"/>
      <c r="AB39" s="512"/>
      <c r="AC39" s="512"/>
      <c r="AD39" s="513"/>
      <c r="AE39" s="101"/>
    </row>
    <row r="40" spans="1:31" ht="39.75" customHeight="1">
      <c r="A40" s="533" t="s">
        <v>458</v>
      </c>
      <c r="B40" s="377">
        <v>0.175</v>
      </c>
      <c r="C40" s="106" t="s">
        <v>9</v>
      </c>
      <c r="D40" s="215">
        <v>0.08</v>
      </c>
      <c r="E40" s="215">
        <v>0.08</v>
      </c>
      <c r="F40" s="215">
        <v>0.08</v>
      </c>
      <c r="G40" s="215">
        <v>0.08</v>
      </c>
      <c r="H40" s="215">
        <v>0.08</v>
      </c>
      <c r="I40" s="215">
        <v>0.08</v>
      </c>
      <c r="J40" s="215">
        <v>0.08</v>
      </c>
      <c r="K40" s="215">
        <v>0.09</v>
      </c>
      <c r="L40" s="215">
        <v>0.09</v>
      </c>
      <c r="M40" s="215">
        <v>0.09</v>
      </c>
      <c r="N40" s="215">
        <v>0.09</v>
      </c>
      <c r="O40" s="215">
        <v>0.08</v>
      </c>
      <c r="P40" s="105">
        <f>SUM(D40:O40)</f>
        <v>0.9999999999999999</v>
      </c>
      <c r="Q40" s="508" t="s">
        <v>545</v>
      </c>
      <c r="R40" s="509"/>
      <c r="S40" s="509"/>
      <c r="T40" s="509"/>
      <c r="U40" s="509"/>
      <c r="V40" s="509"/>
      <c r="W40" s="509"/>
      <c r="X40" s="509"/>
      <c r="Y40" s="509"/>
      <c r="Z40" s="509"/>
      <c r="AA40" s="509"/>
      <c r="AB40" s="509"/>
      <c r="AC40" s="509"/>
      <c r="AD40" s="510"/>
      <c r="AE40" s="101"/>
    </row>
    <row r="41" spans="1:31" ht="48" customHeight="1">
      <c r="A41" s="534"/>
      <c r="B41" s="379"/>
      <c r="C41" s="103" t="s">
        <v>10</v>
      </c>
      <c r="D41" s="104">
        <v>0.08</v>
      </c>
      <c r="E41" s="104">
        <v>0.08</v>
      </c>
      <c r="F41" s="104"/>
      <c r="G41" s="104"/>
      <c r="H41" s="104"/>
      <c r="I41" s="104"/>
      <c r="J41" s="104"/>
      <c r="K41" s="104"/>
      <c r="L41" s="108"/>
      <c r="M41" s="108"/>
      <c r="N41" s="108"/>
      <c r="O41" s="108"/>
      <c r="P41" s="105">
        <f>SUM(D41:O41)</f>
        <v>0.16</v>
      </c>
      <c r="Q41" s="535"/>
      <c r="R41" s="536"/>
      <c r="S41" s="536"/>
      <c r="T41" s="536"/>
      <c r="U41" s="536"/>
      <c r="V41" s="536"/>
      <c r="W41" s="536"/>
      <c r="X41" s="536"/>
      <c r="Y41" s="536"/>
      <c r="Z41" s="536"/>
      <c r="AA41" s="536"/>
      <c r="AB41" s="536"/>
      <c r="AC41" s="536"/>
      <c r="AD41" s="537"/>
      <c r="AE41" s="101"/>
    </row>
    <row r="42" ht="15">
      <c r="A42" s="52" t="s">
        <v>296</v>
      </c>
    </row>
    <row r="44" spans="4:15" ht="15">
      <c r="D44" s="339"/>
      <c r="E44" s="339"/>
      <c r="F44" s="339"/>
      <c r="G44" s="339"/>
      <c r="H44" s="339"/>
      <c r="I44" s="339"/>
      <c r="J44" s="339"/>
      <c r="K44" s="339"/>
      <c r="L44" s="339"/>
      <c r="M44" s="339"/>
      <c r="N44" s="339"/>
      <c r="O44" s="339"/>
    </row>
    <row r="45" ht="15">
      <c r="D45" s="338"/>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3"/>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1">
      <selection activeCell="Q40" sqref="Q40"/>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19.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c r="AE7" s="227"/>
    </row>
    <row r="8" spans="1:31" s="228" customFormat="1"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c r="AE8" s="227"/>
    </row>
    <row r="9" spans="1:31" s="228" customFormat="1"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418</v>
      </c>
      <c r="D17" s="466"/>
      <c r="E17" s="466"/>
      <c r="F17" s="466"/>
      <c r="G17" s="466"/>
      <c r="H17" s="466"/>
      <c r="I17" s="466"/>
      <c r="J17" s="466"/>
      <c r="K17" s="466"/>
      <c r="L17" s="466"/>
      <c r="M17" s="466"/>
      <c r="N17" s="466"/>
      <c r="O17" s="466"/>
      <c r="P17" s="466"/>
      <c r="Q17" s="467"/>
      <c r="R17" s="468" t="s">
        <v>395</v>
      </c>
      <c r="S17" s="469"/>
      <c r="T17" s="469"/>
      <c r="U17" s="469"/>
      <c r="V17" s="470"/>
      <c r="W17" s="471">
        <v>700</v>
      </c>
      <c r="X17" s="472"/>
      <c r="Y17" s="469" t="s">
        <v>15</v>
      </c>
      <c r="Z17" s="469"/>
      <c r="AA17" s="469"/>
      <c r="AB17" s="470"/>
      <c r="AC17" s="473">
        <v>0.4</v>
      </c>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403</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403</v>
      </c>
      <c r="AE21" s="4"/>
      <c r="AF21" s="4"/>
    </row>
    <row r="22" spans="1:32" ht="31.5" customHeight="1">
      <c r="A22" s="481" t="s">
        <v>399</v>
      </c>
      <c r="B22" s="482"/>
      <c r="C22" s="197">
        <v>12309161</v>
      </c>
      <c r="D22" s="191">
        <f>-5222400-2633400</f>
        <v>-7855800</v>
      </c>
      <c r="E22" s="191"/>
      <c r="F22" s="191"/>
      <c r="G22" s="195"/>
      <c r="H22" s="195"/>
      <c r="I22" s="195"/>
      <c r="J22" s="195"/>
      <c r="K22" s="195"/>
      <c r="L22" s="195"/>
      <c r="M22" s="195"/>
      <c r="N22" s="195"/>
      <c r="O22" s="195">
        <f>SUM(C22:N22)</f>
        <v>4453361</v>
      </c>
      <c r="P22" s="198"/>
      <c r="Q22" s="197">
        <v>2448032600</v>
      </c>
      <c r="R22" s="195"/>
      <c r="S22" s="195"/>
      <c r="T22" s="195">
        <v>36936843</v>
      </c>
      <c r="U22" s="195">
        <v>1200000</v>
      </c>
      <c r="V22" s="195"/>
      <c r="W22" s="195">
        <v>5782663</v>
      </c>
      <c r="X22" s="195"/>
      <c r="Y22" s="195"/>
      <c r="Z22" s="195"/>
      <c r="AA22" s="195"/>
      <c r="AB22" s="195"/>
      <c r="AC22" s="195">
        <f>SUM(Q22:AB22)</f>
        <v>2491952106</v>
      </c>
      <c r="AD22" s="202"/>
      <c r="AE22" s="4"/>
      <c r="AF22" s="4"/>
    </row>
    <row r="23" spans="1:32" ht="31.5" customHeight="1">
      <c r="A23" s="483" t="s">
        <v>400</v>
      </c>
      <c r="B23" s="376"/>
      <c r="C23" s="332"/>
      <c r="D23" s="333"/>
      <c r="E23" s="333"/>
      <c r="F23" s="333"/>
      <c r="G23" s="333"/>
      <c r="H23" s="333"/>
      <c r="I23" s="333"/>
      <c r="J23" s="333"/>
      <c r="K23" s="333"/>
      <c r="L23" s="333"/>
      <c r="M23" s="333"/>
      <c r="N23" s="333"/>
      <c r="O23" s="333"/>
      <c r="P23" s="196"/>
      <c r="Q23" s="192">
        <v>2448032600</v>
      </c>
      <c r="R23" s="191"/>
      <c r="S23" s="191"/>
      <c r="T23" s="191"/>
      <c r="U23" s="191"/>
      <c r="V23" s="191"/>
      <c r="W23" s="191"/>
      <c r="X23" s="191"/>
      <c r="Y23" s="191"/>
      <c r="Z23" s="191"/>
      <c r="AA23" s="191"/>
      <c r="AB23" s="191"/>
      <c r="AC23" s="191">
        <f>SUM(Q23:AB23)</f>
        <v>2448032600</v>
      </c>
      <c r="AD23" s="200">
        <f>_xlfn.IFERROR(AC23/(SUMIF(Q23:AB23,"&gt;0",Q22:AB22))," ")</f>
        <v>1</v>
      </c>
      <c r="AE23" s="4"/>
      <c r="AF23" s="4"/>
    </row>
    <row r="24" spans="1:32" ht="31.5" customHeight="1">
      <c r="A24" s="483" t="s">
        <v>401</v>
      </c>
      <c r="B24" s="376"/>
      <c r="C24" s="192">
        <v>2252800</v>
      </c>
      <c r="D24" s="191"/>
      <c r="E24" s="191"/>
      <c r="F24" s="191">
        <v>2200561</v>
      </c>
      <c r="G24" s="191"/>
      <c r="H24" s="191"/>
      <c r="I24" s="191"/>
      <c r="J24" s="191"/>
      <c r="K24" s="191"/>
      <c r="L24" s="191"/>
      <c r="M24" s="191"/>
      <c r="N24" s="191"/>
      <c r="O24" s="191">
        <f>SUM(C24:N24)</f>
        <v>4453361</v>
      </c>
      <c r="P24" s="196"/>
      <c r="Q24" s="192"/>
      <c r="R24" s="195">
        <v>106436200</v>
      </c>
      <c r="S24" s="195">
        <v>213613569</v>
      </c>
      <c r="T24" s="195">
        <v>213613790</v>
      </c>
      <c r="U24" s="195">
        <v>214813790</v>
      </c>
      <c r="V24" s="195">
        <v>248919617</v>
      </c>
      <c r="W24" s="195">
        <v>213613790</v>
      </c>
      <c r="X24" s="195">
        <v>213613790</v>
      </c>
      <c r="Y24" s="195">
        <v>213613790</v>
      </c>
      <c r="Z24" s="195">
        <v>213613790</v>
      </c>
      <c r="AA24" s="195">
        <v>213613790</v>
      </c>
      <c r="AB24" s="195">
        <v>426486190</v>
      </c>
      <c r="AC24" s="191">
        <f>SUM(Q24:AB24)</f>
        <v>2491952106</v>
      </c>
      <c r="AD24" s="200"/>
      <c r="AE24" s="4"/>
      <c r="AF24" s="4"/>
    </row>
    <row r="25" spans="1:32" ht="31.5" customHeight="1" thickBot="1">
      <c r="A25" s="484" t="s">
        <v>402</v>
      </c>
      <c r="B25" s="485"/>
      <c r="C25" s="193">
        <v>2252800</v>
      </c>
      <c r="D25" s="194"/>
      <c r="E25" s="194"/>
      <c r="F25" s="194"/>
      <c r="G25" s="194"/>
      <c r="H25" s="194"/>
      <c r="I25" s="194"/>
      <c r="J25" s="194"/>
      <c r="K25" s="194"/>
      <c r="L25" s="194"/>
      <c r="M25" s="194"/>
      <c r="N25" s="194"/>
      <c r="O25" s="194">
        <f>SUM(C25:N25)</f>
        <v>2252800</v>
      </c>
      <c r="P25" s="199">
        <f>_xlfn.IFERROR(O25/(SUMIF(C25:N25,"&gt;0",C24:N24))," ")</f>
        <v>1</v>
      </c>
      <c r="Q25" s="193"/>
      <c r="R25" s="194">
        <v>95746825</v>
      </c>
      <c r="S25" s="194"/>
      <c r="T25" s="194"/>
      <c r="U25" s="194"/>
      <c r="V25" s="194"/>
      <c r="W25" s="194"/>
      <c r="X25" s="194"/>
      <c r="Y25" s="194"/>
      <c r="Z25" s="194"/>
      <c r="AA25" s="194"/>
      <c r="AB25" s="194"/>
      <c r="AC25" s="194">
        <f>SUM(Q25:AB25)</f>
        <v>95746825</v>
      </c>
      <c r="AD25" s="201">
        <f>_xlfn.IFERROR(AC25/(SUMIF(Q25:AB25,"&gt;0",Q24:AB24))," ")</f>
        <v>0.8995701180613362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173" t="s">
        <v>39</v>
      </c>
      <c r="E29" s="173" t="s">
        <v>40</v>
      </c>
      <c r="F29" s="173" t="s">
        <v>41</v>
      </c>
      <c r="G29" s="173" t="s">
        <v>42</v>
      </c>
      <c r="H29" s="173" t="s">
        <v>43</v>
      </c>
      <c r="I29" s="173" t="s">
        <v>44</v>
      </c>
      <c r="J29" s="173" t="s">
        <v>45</v>
      </c>
      <c r="K29" s="173" t="s">
        <v>46</v>
      </c>
      <c r="L29" s="173" t="s">
        <v>47</v>
      </c>
      <c r="M29" s="173" t="s">
        <v>48</v>
      </c>
      <c r="N29" s="173" t="s">
        <v>49</v>
      </c>
      <c r="O29" s="17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33" customHeight="1">
      <c r="A34" s="515" t="s">
        <v>418</v>
      </c>
      <c r="B34" s="517">
        <v>0.4</v>
      </c>
      <c r="C34" s="93" t="s">
        <v>9</v>
      </c>
      <c r="D34" s="325">
        <v>15</v>
      </c>
      <c r="E34" s="325">
        <v>60</v>
      </c>
      <c r="F34" s="325">
        <v>60</v>
      </c>
      <c r="G34" s="325">
        <v>60</v>
      </c>
      <c r="H34" s="325">
        <v>60</v>
      </c>
      <c r="I34" s="325">
        <v>60</v>
      </c>
      <c r="J34" s="325">
        <v>60</v>
      </c>
      <c r="K34" s="325">
        <v>65</v>
      </c>
      <c r="L34" s="325">
        <v>65</v>
      </c>
      <c r="M34" s="325">
        <v>65</v>
      </c>
      <c r="N34" s="325">
        <v>65</v>
      </c>
      <c r="O34" s="325">
        <v>65</v>
      </c>
      <c r="P34" s="325">
        <f>SUM(D34:O34)</f>
        <v>700</v>
      </c>
      <c r="Q34" s="519" t="s">
        <v>546</v>
      </c>
      <c r="R34" s="520"/>
      <c r="S34" s="520"/>
      <c r="T34" s="520"/>
      <c r="U34" s="520"/>
      <c r="V34" s="521"/>
      <c r="W34" s="525"/>
      <c r="X34" s="526"/>
      <c r="Y34" s="526"/>
      <c r="Z34" s="527"/>
      <c r="AA34" s="519" t="s">
        <v>547</v>
      </c>
      <c r="AB34" s="520"/>
      <c r="AC34" s="520"/>
      <c r="AD34" s="531"/>
      <c r="AG34" s="90"/>
      <c r="AH34" s="90"/>
      <c r="AI34" s="90"/>
      <c r="AJ34" s="90"/>
      <c r="AK34" s="90"/>
      <c r="AL34" s="90"/>
      <c r="AM34" s="90"/>
      <c r="AN34" s="90"/>
      <c r="AO34" s="90"/>
    </row>
    <row r="35" spans="1:41" ht="33.75" customHeight="1" thickBot="1">
      <c r="A35" s="516"/>
      <c r="B35" s="518"/>
      <c r="C35" s="94" t="s">
        <v>10</v>
      </c>
      <c r="D35" s="340">
        <v>22</v>
      </c>
      <c r="E35" s="340">
        <v>86</v>
      </c>
      <c r="F35" s="95"/>
      <c r="G35" s="96"/>
      <c r="H35" s="96"/>
      <c r="I35" s="96"/>
      <c r="J35" s="96"/>
      <c r="K35" s="96"/>
      <c r="L35" s="96"/>
      <c r="M35" s="96"/>
      <c r="N35" s="96"/>
      <c r="O35" s="96"/>
      <c r="P35" s="348">
        <f>SUM(D35:O35)</f>
        <v>108</v>
      </c>
      <c r="Q35" s="522"/>
      <c r="R35" s="523"/>
      <c r="S35" s="523"/>
      <c r="T35" s="523"/>
      <c r="U35" s="523"/>
      <c r="V35" s="524"/>
      <c r="W35" s="528"/>
      <c r="X35" s="529"/>
      <c r="Y35" s="529"/>
      <c r="Z35" s="530"/>
      <c r="AA35" s="522"/>
      <c r="AB35" s="523"/>
      <c r="AC35" s="523"/>
      <c r="AD35" s="532"/>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28.5" customHeight="1">
      <c r="A38" s="533" t="s">
        <v>459</v>
      </c>
      <c r="B38" s="544">
        <v>0.4</v>
      </c>
      <c r="C38" s="93" t="s">
        <v>9</v>
      </c>
      <c r="D38" s="215">
        <v>0.08</v>
      </c>
      <c r="E38" s="215">
        <v>0.08</v>
      </c>
      <c r="F38" s="215">
        <v>0.08</v>
      </c>
      <c r="G38" s="215">
        <v>0.08</v>
      </c>
      <c r="H38" s="215">
        <v>0.08</v>
      </c>
      <c r="I38" s="215">
        <v>0.08</v>
      </c>
      <c r="J38" s="215">
        <v>0.08</v>
      </c>
      <c r="K38" s="215">
        <v>0.09</v>
      </c>
      <c r="L38" s="215">
        <v>0.09</v>
      </c>
      <c r="M38" s="215">
        <v>0.09</v>
      </c>
      <c r="N38" s="215">
        <v>0.09</v>
      </c>
      <c r="O38" s="215">
        <v>0.08</v>
      </c>
      <c r="P38" s="105">
        <f>SUM(D38:O38)</f>
        <v>0.9999999999999999</v>
      </c>
      <c r="Q38" s="508" t="s">
        <v>536</v>
      </c>
      <c r="R38" s="509"/>
      <c r="S38" s="509"/>
      <c r="T38" s="509"/>
      <c r="U38" s="509"/>
      <c r="V38" s="509"/>
      <c r="W38" s="509"/>
      <c r="X38" s="509"/>
      <c r="Y38" s="509"/>
      <c r="Z38" s="509"/>
      <c r="AA38" s="509"/>
      <c r="AB38" s="509"/>
      <c r="AC38" s="509"/>
      <c r="AD38" s="546"/>
      <c r="AE38" s="101"/>
      <c r="AG38" s="102"/>
      <c r="AH38" s="102"/>
      <c r="AI38" s="102"/>
      <c r="AJ38" s="102"/>
      <c r="AK38" s="102"/>
      <c r="AL38" s="102"/>
      <c r="AM38" s="102"/>
      <c r="AN38" s="102"/>
      <c r="AO38" s="102"/>
    </row>
    <row r="39" spans="1:31" ht="28.5" customHeight="1">
      <c r="A39" s="534"/>
      <c r="B39" s="545"/>
      <c r="C39" s="103" t="s">
        <v>10</v>
      </c>
      <c r="D39" s="104">
        <v>0.08</v>
      </c>
      <c r="E39" s="104">
        <v>0.08</v>
      </c>
      <c r="F39" s="104"/>
      <c r="G39" s="104"/>
      <c r="H39" s="104"/>
      <c r="I39" s="104"/>
      <c r="J39" s="104"/>
      <c r="K39" s="104"/>
      <c r="L39" s="104"/>
      <c r="M39" s="104"/>
      <c r="N39" s="104"/>
      <c r="O39" s="104"/>
      <c r="P39" s="105">
        <f>SUM(D39:O39)</f>
        <v>0.16</v>
      </c>
      <c r="Q39" s="535"/>
      <c r="R39" s="536"/>
      <c r="S39" s="536"/>
      <c r="T39" s="536"/>
      <c r="U39" s="536"/>
      <c r="V39" s="536"/>
      <c r="W39" s="536"/>
      <c r="X39" s="536"/>
      <c r="Y39" s="536"/>
      <c r="Z39" s="536"/>
      <c r="AA39" s="536"/>
      <c r="AB39" s="536"/>
      <c r="AC39" s="536"/>
      <c r="AD39" s="547"/>
      <c r="AE39" s="101"/>
    </row>
    <row r="40" ht="15">
      <c r="A40" s="52" t="s">
        <v>296</v>
      </c>
    </row>
    <row r="43" spans="4:15" ht="15">
      <c r="D43" s="338"/>
      <c r="E43" s="338"/>
      <c r="F43" s="338"/>
      <c r="G43" s="338"/>
      <c r="H43" s="338"/>
      <c r="I43" s="338"/>
      <c r="J43" s="338"/>
      <c r="K43" s="338"/>
      <c r="L43" s="338"/>
      <c r="M43" s="338"/>
      <c r="N43" s="338"/>
      <c r="O43" s="338"/>
    </row>
  </sheetData>
  <sheetProtection/>
  <mergeCells count="71">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2" zoomScaleNormal="62" workbookViewId="0" topLeftCell="A7">
      <selection activeCell="H22" sqref="H22"/>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c r="AE7" s="227"/>
    </row>
    <row r="8" spans="1:31" s="228" customFormat="1"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c r="AE8" s="227"/>
    </row>
    <row r="9" spans="1:31" s="228" customFormat="1"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439</v>
      </c>
      <c r="D17" s="466"/>
      <c r="E17" s="466"/>
      <c r="F17" s="466"/>
      <c r="G17" s="466"/>
      <c r="H17" s="466"/>
      <c r="I17" s="466"/>
      <c r="J17" s="466"/>
      <c r="K17" s="466"/>
      <c r="L17" s="466"/>
      <c r="M17" s="466"/>
      <c r="N17" s="466"/>
      <c r="O17" s="466"/>
      <c r="P17" s="466"/>
      <c r="Q17" s="467"/>
      <c r="R17" s="468" t="s">
        <v>395</v>
      </c>
      <c r="S17" s="469"/>
      <c r="T17" s="469"/>
      <c r="U17" s="469"/>
      <c r="V17" s="470"/>
      <c r="W17" s="471"/>
      <c r="X17" s="472"/>
      <c r="Y17" s="469" t="s">
        <v>15</v>
      </c>
      <c r="Z17" s="469"/>
      <c r="AA17" s="469"/>
      <c r="AB17" s="470"/>
      <c r="AC17" s="473"/>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224" t="s">
        <v>39</v>
      </c>
      <c r="D21" s="225" t="s">
        <v>40</v>
      </c>
      <c r="E21" s="225" t="s">
        <v>41</v>
      </c>
      <c r="F21" s="225" t="s">
        <v>42</v>
      </c>
      <c r="G21" s="225" t="s">
        <v>43</v>
      </c>
      <c r="H21" s="225" t="s">
        <v>44</v>
      </c>
      <c r="I21" s="225" t="s">
        <v>45</v>
      </c>
      <c r="J21" s="225" t="s">
        <v>46</v>
      </c>
      <c r="K21" s="225" t="s">
        <v>47</v>
      </c>
      <c r="L21" s="225" t="s">
        <v>48</v>
      </c>
      <c r="M21" s="225" t="s">
        <v>49</v>
      </c>
      <c r="N21" s="225" t="s">
        <v>50</v>
      </c>
      <c r="O21" s="225" t="s">
        <v>8</v>
      </c>
      <c r="P21" s="226" t="s">
        <v>403</v>
      </c>
      <c r="Q21" s="224" t="s">
        <v>39</v>
      </c>
      <c r="R21" s="225" t="s">
        <v>40</v>
      </c>
      <c r="S21" s="225" t="s">
        <v>41</v>
      </c>
      <c r="T21" s="225" t="s">
        <v>42</v>
      </c>
      <c r="U21" s="225" t="s">
        <v>43</v>
      </c>
      <c r="V21" s="225" t="s">
        <v>44</v>
      </c>
      <c r="W21" s="225" t="s">
        <v>45</v>
      </c>
      <c r="X21" s="225" t="s">
        <v>46</v>
      </c>
      <c r="Y21" s="225" t="s">
        <v>47</v>
      </c>
      <c r="Z21" s="225" t="s">
        <v>48</v>
      </c>
      <c r="AA21" s="225" t="s">
        <v>49</v>
      </c>
      <c r="AB21" s="225" t="s">
        <v>50</v>
      </c>
      <c r="AC21" s="225" t="s">
        <v>8</v>
      </c>
      <c r="AD21" s="226" t="s">
        <v>403</v>
      </c>
      <c r="AE21" s="4"/>
      <c r="AF21" s="4"/>
    </row>
    <row r="22" spans="1:32" ht="31.5" customHeight="1">
      <c r="A22" s="481" t="s">
        <v>399</v>
      </c>
      <c r="B22" s="482"/>
      <c r="C22" s="197">
        <v>10108600</v>
      </c>
      <c r="D22" s="191">
        <f>-5222400-2633400</f>
        <v>-7855800</v>
      </c>
      <c r="E22" s="191"/>
      <c r="F22" s="191"/>
      <c r="G22" s="195"/>
      <c r="H22" s="195"/>
      <c r="I22" s="195"/>
      <c r="J22" s="195"/>
      <c r="K22" s="195"/>
      <c r="L22" s="195"/>
      <c r="M22" s="195"/>
      <c r="N22" s="195"/>
      <c r="O22" s="195">
        <f>SUM(C22:N22)</f>
        <v>2252800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3" t="s">
        <v>400</v>
      </c>
      <c r="B23" s="376"/>
      <c r="C23" s="332"/>
      <c r="D23" s="333"/>
      <c r="E23" s="333"/>
      <c r="F23" s="333"/>
      <c r="G23" s="333"/>
      <c r="H23" s="333"/>
      <c r="I23" s="333"/>
      <c r="J23" s="333"/>
      <c r="K23" s="333"/>
      <c r="L23" s="333"/>
      <c r="M23" s="333"/>
      <c r="N23" s="333"/>
      <c r="O23" s="333"/>
      <c r="P23" s="196"/>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3" t="s">
        <v>401</v>
      </c>
      <c r="B24" s="376"/>
      <c r="C24" s="191">
        <v>2252800</v>
      </c>
      <c r="E24" s="191"/>
      <c r="F24" s="191"/>
      <c r="G24" s="191"/>
      <c r="H24" s="191"/>
      <c r="I24" s="191"/>
      <c r="J24" s="191"/>
      <c r="K24" s="191"/>
      <c r="L24" s="191"/>
      <c r="M24" s="191"/>
      <c r="N24" s="191"/>
      <c r="O24" s="191">
        <f>SUM(C24:N24)</f>
        <v>2252800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484" t="s">
        <v>402</v>
      </c>
      <c r="B25" s="485"/>
      <c r="C25" s="193">
        <v>2252800</v>
      </c>
      <c r="D25" s="194"/>
      <c r="E25" s="194"/>
      <c r="F25" s="194"/>
      <c r="G25" s="194"/>
      <c r="H25" s="194"/>
      <c r="I25" s="194"/>
      <c r="J25" s="194"/>
      <c r="K25" s="194"/>
      <c r="L25" s="194"/>
      <c r="M25" s="194"/>
      <c r="N25" s="194"/>
      <c r="O25" s="194">
        <f>SUM(C25:N25)</f>
        <v>2252800</v>
      </c>
      <c r="P25" s="199">
        <f>_xlfn.IFERROR(O25/(SUMIF(C25:N25,"&gt;0",C24:N24))," ")</f>
        <v>1</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223" t="s">
        <v>39</v>
      </c>
      <c r="E29" s="223" t="s">
        <v>40</v>
      </c>
      <c r="F29" s="223" t="s">
        <v>41</v>
      </c>
      <c r="G29" s="223" t="s">
        <v>42</v>
      </c>
      <c r="H29" s="223" t="s">
        <v>43</v>
      </c>
      <c r="I29" s="223" t="s">
        <v>44</v>
      </c>
      <c r="J29" s="223" t="s">
        <v>45</v>
      </c>
      <c r="K29" s="223" t="s">
        <v>46</v>
      </c>
      <c r="L29" s="223" t="s">
        <v>47</v>
      </c>
      <c r="M29" s="223" t="s">
        <v>48</v>
      </c>
      <c r="N29" s="223" t="s">
        <v>49</v>
      </c>
      <c r="O29" s="22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223" t="s">
        <v>39</v>
      </c>
      <c r="E33" s="223" t="s">
        <v>40</v>
      </c>
      <c r="F33" s="223" t="s">
        <v>41</v>
      </c>
      <c r="G33" s="223" t="s">
        <v>42</v>
      </c>
      <c r="H33" s="223" t="s">
        <v>43</v>
      </c>
      <c r="I33" s="223" t="s">
        <v>44</v>
      </c>
      <c r="J33" s="223" t="s">
        <v>45</v>
      </c>
      <c r="K33" s="223" t="s">
        <v>46</v>
      </c>
      <c r="L33" s="223" t="s">
        <v>47</v>
      </c>
      <c r="M33" s="223" t="s">
        <v>48</v>
      </c>
      <c r="N33" s="223" t="s">
        <v>49</v>
      </c>
      <c r="O33" s="223" t="s">
        <v>50</v>
      </c>
      <c r="P33" s="22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33" customHeight="1">
      <c r="A34" s="548" t="s">
        <v>439</v>
      </c>
      <c r="B34" s="517"/>
      <c r="C34" s="93" t="s">
        <v>9</v>
      </c>
      <c r="D34" s="215"/>
      <c r="E34" s="215"/>
      <c r="F34" s="215"/>
      <c r="G34" s="215"/>
      <c r="H34" s="215"/>
      <c r="I34" s="215"/>
      <c r="J34" s="215"/>
      <c r="K34" s="215"/>
      <c r="L34" s="215"/>
      <c r="M34" s="215"/>
      <c r="N34" s="215"/>
      <c r="O34" s="215"/>
      <c r="P34" s="177">
        <f>SUM(D34:O34)</f>
        <v>0</v>
      </c>
      <c r="Q34" s="525"/>
      <c r="R34" s="526"/>
      <c r="S34" s="526"/>
      <c r="T34" s="526"/>
      <c r="U34" s="526"/>
      <c r="V34" s="527"/>
      <c r="W34" s="525"/>
      <c r="X34" s="526"/>
      <c r="Y34" s="526"/>
      <c r="Z34" s="527"/>
      <c r="AA34" s="525"/>
      <c r="AB34" s="526"/>
      <c r="AC34" s="526"/>
      <c r="AD34" s="550"/>
      <c r="AG34" s="90"/>
      <c r="AH34" s="90"/>
      <c r="AI34" s="90"/>
      <c r="AJ34" s="90"/>
      <c r="AK34" s="90"/>
      <c r="AL34" s="90"/>
      <c r="AM34" s="90"/>
      <c r="AN34" s="90"/>
      <c r="AO34" s="90"/>
    </row>
    <row r="35" spans="1:41" ht="33.75" customHeight="1" thickBot="1">
      <c r="A35" s="549"/>
      <c r="B35" s="518"/>
      <c r="C35" s="94" t="s">
        <v>10</v>
      </c>
      <c r="D35" s="95"/>
      <c r="E35" s="95"/>
      <c r="F35" s="95"/>
      <c r="G35" s="96"/>
      <c r="H35" s="96"/>
      <c r="I35" s="96"/>
      <c r="J35" s="96"/>
      <c r="K35" s="96"/>
      <c r="L35" s="96"/>
      <c r="M35" s="96"/>
      <c r="N35" s="96"/>
      <c r="O35" s="96"/>
      <c r="P35" s="178">
        <f>SUM(D35:O35)</f>
        <v>0</v>
      </c>
      <c r="Q35" s="528"/>
      <c r="R35" s="529"/>
      <c r="S35" s="529"/>
      <c r="T35" s="529"/>
      <c r="U35" s="529"/>
      <c r="V35" s="530"/>
      <c r="W35" s="528"/>
      <c r="X35" s="529"/>
      <c r="Y35" s="529"/>
      <c r="Z35" s="530"/>
      <c r="AA35" s="528"/>
      <c r="AB35" s="529"/>
      <c r="AC35" s="529"/>
      <c r="AD35" s="551"/>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223" t="s">
        <v>12</v>
      </c>
      <c r="D37" s="223" t="s">
        <v>36</v>
      </c>
      <c r="E37" s="223" t="s">
        <v>37</v>
      </c>
      <c r="F37" s="223" t="s">
        <v>38</v>
      </c>
      <c r="G37" s="223" t="s">
        <v>51</v>
      </c>
      <c r="H37" s="223" t="s">
        <v>52</v>
      </c>
      <c r="I37" s="223" t="s">
        <v>53</v>
      </c>
      <c r="J37" s="223" t="s">
        <v>54</v>
      </c>
      <c r="K37" s="223" t="s">
        <v>55</v>
      </c>
      <c r="L37" s="223" t="s">
        <v>56</v>
      </c>
      <c r="M37" s="223" t="s">
        <v>57</v>
      </c>
      <c r="N37" s="223" t="s">
        <v>58</v>
      </c>
      <c r="O37" s="223" t="s">
        <v>59</v>
      </c>
      <c r="P37" s="22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28.5" customHeight="1">
      <c r="A38" s="552"/>
      <c r="B38" s="554"/>
      <c r="C38" s="93" t="s">
        <v>9</v>
      </c>
      <c r="D38" s="215"/>
      <c r="E38" s="215"/>
      <c r="F38" s="215"/>
      <c r="G38" s="215"/>
      <c r="H38" s="215"/>
      <c r="I38" s="215"/>
      <c r="J38" s="215"/>
      <c r="K38" s="215"/>
      <c r="L38" s="215"/>
      <c r="M38" s="215"/>
      <c r="N38" s="215"/>
      <c r="O38" s="215"/>
      <c r="P38" s="100">
        <f>SUM(D38:O38)</f>
        <v>0</v>
      </c>
      <c r="Q38" s="556"/>
      <c r="R38" s="557"/>
      <c r="S38" s="557"/>
      <c r="T38" s="557"/>
      <c r="U38" s="557"/>
      <c r="V38" s="557"/>
      <c r="W38" s="557"/>
      <c r="X38" s="557"/>
      <c r="Y38" s="557"/>
      <c r="Z38" s="557"/>
      <c r="AA38" s="557"/>
      <c r="AB38" s="557"/>
      <c r="AC38" s="557"/>
      <c r="AD38" s="558"/>
      <c r="AE38" s="101"/>
      <c r="AG38" s="102"/>
      <c r="AH38" s="102"/>
      <c r="AI38" s="102"/>
      <c r="AJ38" s="102"/>
      <c r="AK38" s="102"/>
      <c r="AL38" s="102"/>
      <c r="AM38" s="102"/>
      <c r="AN38" s="102"/>
      <c r="AO38" s="102"/>
    </row>
    <row r="39" spans="1:31" ht="28.5" customHeight="1">
      <c r="A39" s="553"/>
      <c r="B39" s="555"/>
      <c r="C39" s="103" t="s">
        <v>10</v>
      </c>
      <c r="D39" s="104"/>
      <c r="E39" s="104"/>
      <c r="F39" s="104"/>
      <c r="G39" s="104"/>
      <c r="H39" s="104"/>
      <c r="I39" s="104"/>
      <c r="J39" s="104"/>
      <c r="K39" s="104"/>
      <c r="L39" s="104"/>
      <c r="M39" s="104"/>
      <c r="N39" s="104"/>
      <c r="O39" s="104"/>
      <c r="P39" s="105">
        <f>SUM(D39:O39)</f>
        <v>0</v>
      </c>
      <c r="Q39" s="559"/>
      <c r="R39" s="560"/>
      <c r="S39" s="560"/>
      <c r="T39" s="560"/>
      <c r="U39" s="560"/>
      <c r="V39" s="560"/>
      <c r="W39" s="560"/>
      <c r="X39" s="560"/>
      <c r="Y39" s="560"/>
      <c r="Z39" s="560"/>
      <c r="AA39" s="560"/>
      <c r="AB39" s="560"/>
      <c r="AC39" s="560"/>
      <c r="AD39" s="561"/>
      <c r="AE39" s="101"/>
    </row>
    <row r="40" ht="15">
      <c r="A40" s="52"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0" zoomScaleNormal="70" workbookViewId="0" topLeftCell="B7">
      <selection activeCell="Q46" sqref="Q46"/>
    </sheetView>
  </sheetViews>
  <sheetFormatPr defaultColWidth="10.8515625" defaultRowHeight="15"/>
  <cols>
    <col min="1" max="1" width="38.421875" style="52" customWidth="1"/>
    <col min="2" max="2" width="15.421875" style="52" customWidth="1"/>
    <col min="3" max="3" width="20.7109375" style="52" customWidth="1"/>
    <col min="4" max="4" width="14.421875" style="52" customWidth="1"/>
    <col min="5" max="13" width="20.7109375" style="52" customWidth="1"/>
    <col min="14" max="14" width="16.00390625" style="52" customWidth="1"/>
    <col min="15" max="15" width="16.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c r="AE7" s="227"/>
    </row>
    <row r="8" spans="1:31" s="228" customFormat="1"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c r="AE8" s="227"/>
    </row>
    <row r="9" spans="1:31" s="228" customFormat="1"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409</v>
      </c>
      <c r="D17" s="466"/>
      <c r="E17" s="466"/>
      <c r="F17" s="466"/>
      <c r="G17" s="466"/>
      <c r="H17" s="466"/>
      <c r="I17" s="466"/>
      <c r="J17" s="466"/>
      <c r="K17" s="466"/>
      <c r="L17" s="466"/>
      <c r="M17" s="466"/>
      <c r="N17" s="466"/>
      <c r="O17" s="466"/>
      <c r="P17" s="466"/>
      <c r="Q17" s="467"/>
      <c r="R17" s="468" t="s">
        <v>395</v>
      </c>
      <c r="S17" s="469"/>
      <c r="T17" s="469"/>
      <c r="U17" s="469"/>
      <c r="V17" s="470"/>
      <c r="W17" s="471" t="s">
        <v>471</v>
      </c>
      <c r="X17" s="472"/>
      <c r="Y17" s="469" t="s">
        <v>15</v>
      </c>
      <c r="Z17" s="469"/>
      <c r="AA17" s="469"/>
      <c r="AB17" s="470"/>
      <c r="AC17" s="473">
        <v>0.1</v>
      </c>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81" t="s">
        <v>399</v>
      </c>
      <c r="B22" s="482"/>
      <c r="C22" s="197">
        <v>8728929</v>
      </c>
      <c r="D22" s="191">
        <f>-5266800</f>
        <v>-5266800</v>
      </c>
      <c r="E22" s="191"/>
      <c r="F22" s="191"/>
      <c r="G22" s="195"/>
      <c r="H22" s="195"/>
      <c r="I22" s="195"/>
      <c r="J22" s="195"/>
      <c r="K22" s="195"/>
      <c r="L22" s="195"/>
      <c r="M22" s="195"/>
      <c r="N22" s="195"/>
      <c r="O22" s="195">
        <f>SUM(C22:N22)</f>
        <v>3462129</v>
      </c>
      <c r="P22" s="198"/>
      <c r="Q22" s="197">
        <v>1106233760</v>
      </c>
      <c r="R22" s="195"/>
      <c r="S22" s="195"/>
      <c r="T22" s="195"/>
      <c r="U22" s="195"/>
      <c r="V22" s="195">
        <v>77965440</v>
      </c>
      <c r="W22" s="195">
        <v>37802240</v>
      </c>
      <c r="X22" s="195"/>
      <c r="Y22" s="195"/>
      <c r="Z22" s="195"/>
      <c r="AA22" s="195"/>
      <c r="AB22" s="195"/>
      <c r="AC22" s="195">
        <f>SUM(Q22:AB22)</f>
        <v>1222001440</v>
      </c>
      <c r="AD22" s="202"/>
      <c r="AE22" s="4"/>
      <c r="AF22" s="4"/>
    </row>
    <row r="23" spans="1:32" ht="31.5" customHeight="1">
      <c r="A23" s="483" t="s">
        <v>400</v>
      </c>
      <c r="B23" s="376"/>
      <c r="C23" s="332"/>
      <c r="D23" s="333"/>
      <c r="E23" s="333"/>
      <c r="F23" s="333"/>
      <c r="G23" s="333"/>
      <c r="H23" s="333"/>
      <c r="I23" s="333"/>
      <c r="J23" s="333"/>
      <c r="K23" s="333"/>
      <c r="L23" s="333"/>
      <c r="M23" s="333"/>
      <c r="N23" s="333"/>
      <c r="O23" s="333"/>
      <c r="P23" s="196"/>
      <c r="Q23" s="192">
        <v>1106233760</v>
      </c>
      <c r="R23" s="191"/>
      <c r="S23" s="191"/>
      <c r="T23" s="191"/>
      <c r="U23" s="191"/>
      <c r="V23" s="191"/>
      <c r="W23" s="191"/>
      <c r="X23" s="191"/>
      <c r="Y23" s="191"/>
      <c r="Z23" s="191"/>
      <c r="AA23" s="191"/>
      <c r="AB23" s="191"/>
      <c r="AC23" s="191">
        <f>SUM(Q23:AB23)</f>
        <v>1106233760</v>
      </c>
      <c r="AD23" s="200">
        <f>_xlfn.IFERROR(AC23/(SUMIF(Q23:AB23,"&gt;0",Q22:AB22))," ")</f>
        <v>1</v>
      </c>
      <c r="AE23" s="4"/>
      <c r="AF23" s="4"/>
    </row>
    <row r="24" spans="1:32" ht="31.5" customHeight="1">
      <c r="A24" s="483" t="s">
        <v>401</v>
      </c>
      <c r="B24" s="376"/>
      <c r="C24" s="191">
        <v>1261568</v>
      </c>
      <c r="E24" s="191"/>
      <c r="F24" s="191">
        <v>2200561</v>
      </c>
      <c r="G24" s="191"/>
      <c r="H24" s="191"/>
      <c r="I24" s="191"/>
      <c r="J24" s="191"/>
      <c r="K24" s="191"/>
      <c r="L24" s="191"/>
      <c r="M24" s="191"/>
      <c r="N24" s="191"/>
      <c r="O24" s="191">
        <f>SUM(C24:N24)</f>
        <v>3462129</v>
      </c>
      <c r="P24" s="196"/>
      <c r="Q24" s="192"/>
      <c r="R24" s="195">
        <v>48097120</v>
      </c>
      <c r="S24" s="195">
        <v>96194240</v>
      </c>
      <c r="T24" s="195">
        <v>96194240</v>
      </c>
      <c r="U24" s="195">
        <v>96194240</v>
      </c>
      <c r="V24" s="195">
        <v>96194240</v>
      </c>
      <c r="W24" s="195">
        <v>96194240</v>
      </c>
      <c r="X24" s="195">
        <v>109188480</v>
      </c>
      <c r="Y24" s="195">
        <v>109188480</v>
      </c>
      <c r="Z24" s="195">
        <v>118639040</v>
      </c>
      <c r="AA24" s="195">
        <v>118639040</v>
      </c>
      <c r="AB24" s="195">
        <v>237278080</v>
      </c>
      <c r="AC24" s="191">
        <f>SUM(Q24:AB24)</f>
        <v>1222001440</v>
      </c>
      <c r="AD24" s="200"/>
      <c r="AE24" s="4"/>
      <c r="AF24" s="4"/>
    </row>
    <row r="25" spans="1:32" ht="31.5" customHeight="1" thickBot="1">
      <c r="A25" s="484" t="s">
        <v>402</v>
      </c>
      <c r="B25" s="485"/>
      <c r="C25" s="193">
        <v>1261568</v>
      </c>
      <c r="D25" s="194"/>
      <c r="E25" s="194"/>
      <c r="F25" s="194"/>
      <c r="G25" s="194"/>
      <c r="H25" s="194"/>
      <c r="I25" s="194"/>
      <c r="J25" s="194"/>
      <c r="K25" s="194"/>
      <c r="L25" s="194"/>
      <c r="M25" s="194"/>
      <c r="N25" s="194"/>
      <c r="O25" s="194">
        <f>SUM(C25:N25)</f>
        <v>1261568</v>
      </c>
      <c r="P25" s="199">
        <f>_xlfn.IFERROR(O25/(SUMIF(C25:N25,"&gt;0",C24:N24))," ")</f>
        <v>1</v>
      </c>
      <c r="Q25" s="193"/>
      <c r="R25" s="194">
        <v>43747385</v>
      </c>
      <c r="S25" s="194"/>
      <c r="T25" s="194"/>
      <c r="U25" s="194"/>
      <c r="V25" s="194"/>
      <c r="W25" s="194"/>
      <c r="X25" s="194"/>
      <c r="Y25" s="194"/>
      <c r="Z25" s="194"/>
      <c r="AA25" s="194"/>
      <c r="AB25" s="194"/>
      <c r="AC25" s="194">
        <f>SUM(Q25:AB25)</f>
        <v>43747385</v>
      </c>
      <c r="AD25" s="201">
        <f>_xlfn.IFERROR(AC25/(SUMIF(Q25:AB25,"&gt;0",Q24:AB24))," ")</f>
        <v>0.9095635040102193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203" t="s">
        <v>39</v>
      </c>
      <c r="E29" s="203" t="s">
        <v>40</v>
      </c>
      <c r="F29" s="203" t="s">
        <v>41</v>
      </c>
      <c r="G29" s="203" t="s">
        <v>42</v>
      </c>
      <c r="H29" s="203" t="s">
        <v>43</v>
      </c>
      <c r="I29" s="203" t="s">
        <v>44</v>
      </c>
      <c r="J29" s="203" t="s">
        <v>45</v>
      </c>
      <c r="K29" s="203" t="s">
        <v>46</v>
      </c>
      <c r="L29" s="203" t="s">
        <v>47</v>
      </c>
      <c r="M29" s="203" t="s">
        <v>48</v>
      </c>
      <c r="N29" s="203" t="s">
        <v>49</v>
      </c>
      <c r="O29" s="20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79.5" customHeight="1">
      <c r="A34" s="515" t="s">
        <v>409</v>
      </c>
      <c r="B34" s="517">
        <v>0.1</v>
      </c>
      <c r="C34" s="93" t="s">
        <v>9</v>
      </c>
      <c r="D34" s="92">
        <v>4</v>
      </c>
      <c r="E34" s="92">
        <v>4</v>
      </c>
      <c r="F34" s="92">
        <v>4</v>
      </c>
      <c r="G34" s="92">
        <v>4</v>
      </c>
      <c r="H34" s="92">
        <v>4</v>
      </c>
      <c r="I34" s="92">
        <v>4</v>
      </c>
      <c r="J34" s="92">
        <v>5</v>
      </c>
      <c r="K34" s="92">
        <v>5</v>
      </c>
      <c r="L34" s="92">
        <v>6</v>
      </c>
      <c r="M34" s="92">
        <v>6</v>
      </c>
      <c r="N34" s="92">
        <v>6</v>
      </c>
      <c r="O34" s="92">
        <v>6</v>
      </c>
      <c r="P34" s="92">
        <v>6</v>
      </c>
      <c r="Q34" s="519" t="s">
        <v>548</v>
      </c>
      <c r="R34" s="520"/>
      <c r="S34" s="520"/>
      <c r="T34" s="520"/>
      <c r="U34" s="520"/>
      <c r="V34" s="521"/>
      <c r="W34" s="525"/>
      <c r="X34" s="526"/>
      <c r="Y34" s="526"/>
      <c r="Z34" s="527"/>
      <c r="AA34" s="519" t="s">
        <v>528</v>
      </c>
      <c r="AB34" s="520"/>
      <c r="AC34" s="520"/>
      <c r="AD34" s="531"/>
      <c r="AG34" s="90"/>
      <c r="AH34" s="90"/>
      <c r="AI34" s="90"/>
      <c r="AJ34" s="90"/>
      <c r="AK34" s="90"/>
      <c r="AL34" s="90"/>
      <c r="AM34" s="90"/>
      <c r="AN34" s="90"/>
      <c r="AO34" s="90"/>
    </row>
    <row r="35" spans="1:41" ht="76.5" customHeight="1" thickBot="1">
      <c r="A35" s="516"/>
      <c r="B35" s="518"/>
      <c r="C35" s="94" t="s">
        <v>10</v>
      </c>
      <c r="D35" s="340">
        <v>4</v>
      </c>
      <c r="E35" s="340">
        <v>4</v>
      </c>
      <c r="F35" s="95"/>
      <c r="G35" s="96"/>
      <c r="H35" s="96"/>
      <c r="I35" s="96"/>
      <c r="J35" s="96"/>
      <c r="K35" s="96"/>
      <c r="L35" s="96"/>
      <c r="M35" s="96"/>
      <c r="N35" s="96"/>
      <c r="O35" s="96"/>
      <c r="P35" s="178"/>
      <c r="Q35" s="522"/>
      <c r="R35" s="523"/>
      <c r="S35" s="523"/>
      <c r="T35" s="523"/>
      <c r="U35" s="523"/>
      <c r="V35" s="524"/>
      <c r="W35" s="528"/>
      <c r="X35" s="529"/>
      <c r="Y35" s="529"/>
      <c r="Z35" s="530"/>
      <c r="AA35" s="522"/>
      <c r="AB35" s="523"/>
      <c r="AC35" s="523"/>
      <c r="AD35" s="532"/>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28.5" customHeight="1">
      <c r="A38" s="533" t="s">
        <v>473</v>
      </c>
      <c r="B38" s="562">
        <v>0.025</v>
      </c>
      <c r="C38" s="93" t="s">
        <v>9</v>
      </c>
      <c r="D38" s="99"/>
      <c r="E38" s="99"/>
      <c r="F38" s="99"/>
      <c r="G38" s="99"/>
      <c r="H38" s="99"/>
      <c r="I38" s="99"/>
      <c r="J38" s="99">
        <v>0.5</v>
      </c>
      <c r="K38" s="99"/>
      <c r="L38" s="99">
        <v>0.5</v>
      </c>
      <c r="M38" s="99"/>
      <c r="N38" s="99"/>
      <c r="O38" s="99"/>
      <c r="P38" s="100">
        <f aca="true" t="shared" si="0" ref="P38:P45">SUM(D38:O38)</f>
        <v>1</v>
      </c>
      <c r="Q38" s="556"/>
      <c r="R38" s="557"/>
      <c r="S38" s="557"/>
      <c r="T38" s="557"/>
      <c r="U38" s="557"/>
      <c r="V38" s="557"/>
      <c r="W38" s="557"/>
      <c r="X38" s="557"/>
      <c r="Y38" s="557"/>
      <c r="Z38" s="557"/>
      <c r="AA38" s="557"/>
      <c r="AB38" s="557"/>
      <c r="AC38" s="557"/>
      <c r="AD38" s="564"/>
      <c r="AE38" s="101"/>
      <c r="AG38" s="102"/>
      <c r="AH38" s="102"/>
      <c r="AI38" s="102"/>
      <c r="AJ38" s="102"/>
      <c r="AK38" s="102"/>
      <c r="AL38" s="102"/>
      <c r="AM38" s="102"/>
      <c r="AN38" s="102"/>
      <c r="AO38" s="102"/>
    </row>
    <row r="39" spans="1:31" ht="28.5" customHeight="1">
      <c r="A39" s="534"/>
      <c r="B39" s="563"/>
      <c r="C39" s="103" t="s">
        <v>10</v>
      </c>
      <c r="D39" s="104"/>
      <c r="E39" s="104"/>
      <c r="F39" s="104"/>
      <c r="G39" s="104"/>
      <c r="H39" s="104"/>
      <c r="I39" s="104"/>
      <c r="J39" s="104"/>
      <c r="K39" s="104"/>
      <c r="L39" s="104"/>
      <c r="M39" s="104"/>
      <c r="N39" s="104"/>
      <c r="O39" s="104"/>
      <c r="P39" s="105">
        <f t="shared" si="0"/>
        <v>0</v>
      </c>
      <c r="Q39" s="565"/>
      <c r="R39" s="566"/>
      <c r="S39" s="566"/>
      <c r="T39" s="566"/>
      <c r="U39" s="566"/>
      <c r="V39" s="566"/>
      <c r="W39" s="566"/>
      <c r="X39" s="566"/>
      <c r="Y39" s="566"/>
      <c r="Z39" s="566"/>
      <c r="AA39" s="566"/>
      <c r="AB39" s="566"/>
      <c r="AC39" s="566"/>
      <c r="AD39" s="567"/>
      <c r="AE39" s="101"/>
    </row>
    <row r="40" spans="1:31" ht="28.5" customHeight="1">
      <c r="A40" s="533" t="s">
        <v>474</v>
      </c>
      <c r="B40" s="562">
        <v>0.025</v>
      </c>
      <c r="C40" s="106" t="s">
        <v>9</v>
      </c>
      <c r="D40" s="215">
        <v>0.08</v>
      </c>
      <c r="E40" s="215">
        <v>0.08</v>
      </c>
      <c r="F40" s="215">
        <v>0.08</v>
      </c>
      <c r="G40" s="215">
        <v>0.08</v>
      </c>
      <c r="H40" s="215">
        <v>0.08</v>
      </c>
      <c r="I40" s="215">
        <v>0.08</v>
      </c>
      <c r="J40" s="215">
        <v>0.08</v>
      </c>
      <c r="K40" s="215">
        <v>0.09</v>
      </c>
      <c r="L40" s="215">
        <v>0.09</v>
      </c>
      <c r="M40" s="215">
        <v>0.09</v>
      </c>
      <c r="N40" s="215">
        <v>0.09</v>
      </c>
      <c r="O40" s="215">
        <v>0.08</v>
      </c>
      <c r="P40" s="105">
        <f t="shared" si="0"/>
        <v>0.9999999999999999</v>
      </c>
      <c r="Q40" s="571" t="s">
        <v>550</v>
      </c>
      <c r="R40" s="572"/>
      <c r="S40" s="572"/>
      <c r="T40" s="572"/>
      <c r="U40" s="572"/>
      <c r="V40" s="572"/>
      <c r="W40" s="572"/>
      <c r="X40" s="572"/>
      <c r="Y40" s="572"/>
      <c r="Z40" s="572"/>
      <c r="AA40" s="572"/>
      <c r="AB40" s="572"/>
      <c r="AC40" s="572"/>
      <c r="AD40" s="573"/>
      <c r="AE40" s="101"/>
    </row>
    <row r="41" spans="1:31" ht="28.5" customHeight="1">
      <c r="A41" s="534"/>
      <c r="B41" s="563"/>
      <c r="C41" s="103" t="s">
        <v>10</v>
      </c>
      <c r="D41" s="104">
        <v>0.08</v>
      </c>
      <c r="E41" s="104">
        <v>0.08</v>
      </c>
      <c r="F41" s="104"/>
      <c r="G41" s="104"/>
      <c r="H41" s="104"/>
      <c r="I41" s="104"/>
      <c r="J41" s="104"/>
      <c r="K41" s="104"/>
      <c r="L41" s="108"/>
      <c r="M41" s="108"/>
      <c r="N41" s="108"/>
      <c r="O41" s="108"/>
      <c r="P41" s="105">
        <f t="shared" si="0"/>
        <v>0.16</v>
      </c>
      <c r="Q41" s="574"/>
      <c r="R41" s="575"/>
      <c r="S41" s="575"/>
      <c r="T41" s="575"/>
      <c r="U41" s="575"/>
      <c r="V41" s="575"/>
      <c r="W41" s="575"/>
      <c r="X41" s="575"/>
      <c r="Y41" s="575"/>
      <c r="Z41" s="575"/>
      <c r="AA41" s="575"/>
      <c r="AB41" s="575"/>
      <c r="AC41" s="575"/>
      <c r="AD41" s="576"/>
      <c r="AE41" s="101"/>
    </row>
    <row r="42" spans="1:31" ht="28.5" customHeight="1">
      <c r="A42" s="533" t="s">
        <v>475</v>
      </c>
      <c r="B42" s="562">
        <v>0.025</v>
      </c>
      <c r="C42" s="106" t="s">
        <v>9</v>
      </c>
      <c r="D42" s="215">
        <v>0.08</v>
      </c>
      <c r="E42" s="215">
        <v>0.08</v>
      </c>
      <c r="F42" s="215">
        <v>0.08</v>
      </c>
      <c r="G42" s="215">
        <v>0.08</v>
      </c>
      <c r="H42" s="215">
        <v>0.08</v>
      </c>
      <c r="I42" s="215">
        <v>0.08</v>
      </c>
      <c r="J42" s="215">
        <v>0.08</v>
      </c>
      <c r="K42" s="215">
        <v>0.09</v>
      </c>
      <c r="L42" s="215">
        <v>0.09</v>
      </c>
      <c r="M42" s="215">
        <v>0.09</v>
      </c>
      <c r="N42" s="215">
        <v>0.09</v>
      </c>
      <c r="O42" s="215">
        <v>0.08</v>
      </c>
      <c r="P42" s="105">
        <f t="shared" si="0"/>
        <v>0.9999999999999999</v>
      </c>
      <c r="Q42" s="571" t="s">
        <v>549</v>
      </c>
      <c r="R42" s="572"/>
      <c r="S42" s="572"/>
      <c r="T42" s="572"/>
      <c r="U42" s="572"/>
      <c r="V42" s="572"/>
      <c r="W42" s="572"/>
      <c r="X42" s="572"/>
      <c r="Y42" s="572"/>
      <c r="Z42" s="572"/>
      <c r="AA42" s="572"/>
      <c r="AB42" s="572"/>
      <c r="AC42" s="572"/>
      <c r="AD42" s="573"/>
      <c r="AE42" s="101"/>
    </row>
    <row r="43" spans="1:31" ht="28.5" customHeight="1">
      <c r="A43" s="534"/>
      <c r="B43" s="563"/>
      <c r="C43" s="103" t="s">
        <v>10</v>
      </c>
      <c r="D43" s="104">
        <v>0.08</v>
      </c>
      <c r="E43" s="104">
        <v>0.08</v>
      </c>
      <c r="F43" s="104"/>
      <c r="G43" s="109"/>
      <c r="H43" s="104"/>
      <c r="I43" s="104"/>
      <c r="J43" s="104"/>
      <c r="K43" s="104"/>
      <c r="L43" s="108"/>
      <c r="M43" s="108"/>
      <c r="N43" s="108"/>
      <c r="O43" s="108"/>
      <c r="P43" s="105">
        <f t="shared" si="0"/>
        <v>0.16</v>
      </c>
      <c r="Q43" s="574"/>
      <c r="R43" s="575"/>
      <c r="S43" s="575"/>
      <c r="T43" s="575"/>
      <c r="U43" s="575"/>
      <c r="V43" s="575"/>
      <c r="W43" s="575"/>
      <c r="X43" s="575"/>
      <c r="Y43" s="575"/>
      <c r="Z43" s="575"/>
      <c r="AA43" s="575"/>
      <c r="AB43" s="575"/>
      <c r="AC43" s="575"/>
      <c r="AD43" s="576"/>
      <c r="AE43" s="101"/>
    </row>
    <row r="44" spans="1:31" ht="28.5" customHeight="1">
      <c r="A44" s="533" t="s">
        <v>476</v>
      </c>
      <c r="B44" s="562">
        <v>0.025</v>
      </c>
      <c r="C44" s="106" t="s">
        <v>9</v>
      </c>
      <c r="D44" s="215">
        <v>0.08</v>
      </c>
      <c r="E44" s="215">
        <v>0.08</v>
      </c>
      <c r="F44" s="215">
        <v>0.08</v>
      </c>
      <c r="G44" s="215">
        <v>0.08</v>
      </c>
      <c r="H44" s="215">
        <v>0.08</v>
      </c>
      <c r="I44" s="215">
        <v>0.08</v>
      </c>
      <c r="J44" s="215">
        <v>0.08</v>
      </c>
      <c r="K44" s="215">
        <v>0.09</v>
      </c>
      <c r="L44" s="215">
        <v>0.09</v>
      </c>
      <c r="M44" s="215">
        <v>0.09</v>
      </c>
      <c r="N44" s="215">
        <v>0.09</v>
      </c>
      <c r="O44" s="215">
        <v>0.08</v>
      </c>
      <c r="P44" s="105">
        <f t="shared" si="0"/>
        <v>0.9999999999999999</v>
      </c>
      <c r="Q44" s="508" t="s">
        <v>551</v>
      </c>
      <c r="R44" s="509"/>
      <c r="S44" s="509"/>
      <c r="T44" s="509"/>
      <c r="U44" s="509"/>
      <c r="V44" s="509"/>
      <c r="W44" s="509"/>
      <c r="X44" s="509"/>
      <c r="Y44" s="509"/>
      <c r="Z44" s="509"/>
      <c r="AA44" s="509"/>
      <c r="AB44" s="509"/>
      <c r="AC44" s="509"/>
      <c r="AD44" s="510"/>
      <c r="AE44" s="101"/>
    </row>
    <row r="45" spans="1:31" ht="28.5" customHeight="1" thickBot="1">
      <c r="A45" s="534"/>
      <c r="B45" s="563"/>
      <c r="C45" s="94" t="s">
        <v>10</v>
      </c>
      <c r="D45" s="110">
        <v>0.08</v>
      </c>
      <c r="E45" s="110">
        <v>0.08</v>
      </c>
      <c r="F45" s="110"/>
      <c r="G45" s="110"/>
      <c r="H45" s="110"/>
      <c r="I45" s="110"/>
      <c r="J45" s="110"/>
      <c r="K45" s="110"/>
      <c r="L45" s="111"/>
      <c r="M45" s="111"/>
      <c r="N45" s="111"/>
      <c r="O45" s="111"/>
      <c r="P45" s="112">
        <f t="shared" si="0"/>
        <v>0.16</v>
      </c>
      <c r="Q45" s="568"/>
      <c r="R45" s="569"/>
      <c r="S45" s="569"/>
      <c r="T45" s="569"/>
      <c r="U45" s="569"/>
      <c r="V45" s="569"/>
      <c r="W45" s="569"/>
      <c r="X45" s="569"/>
      <c r="Y45" s="569"/>
      <c r="Z45" s="569"/>
      <c r="AA45" s="569"/>
      <c r="AB45" s="569"/>
      <c r="AC45" s="569"/>
      <c r="AD45" s="570"/>
      <c r="AE45" s="101"/>
    </row>
    <row r="46" ht="15">
      <c r="A46" s="52" t="s">
        <v>296</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0" zoomScaleNormal="70" workbookViewId="0" topLeftCell="C28">
      <selection activeCell="Q42" sqref="Q42"/>
    </sheetView>
  </sheetViews>
  <sheetFormatPr defaultColWidth="10.8515625" defaultRowHeight="15"/>
  <cols>
    <col min="1" max="1" width="38.421875" style="52" customWidth="1"/>
    <col min="2" max="2" width="15.421875" style="52" customWidth="1"/>
    <col min="3"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c r="AE7" s="227"/>
    </row>
    <row r="8" spans="1:31" s="228" customFormat="1"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c r="AE8" s="227"/>
    </row>
    <row r="9" spans="1:31" s="228" customFormat="1"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411</v>
      </c>
      <c r="D17" s="466"/>
      <c r="E17" s="466"/>
      <c r="F17" s="466"/>
      <c r="G17" s="466"/>
      <c r="H17" s="466"/>
      <c r="I17" s="466"/>
      <c r="J17" s="466"/>
      <c r="K17" s="466"/>
      <c r="L17" s="466"/>
      <c r="M17" s="466"/>
      <c r="N17" s="466"/>
      <c r="O17" s="466"/>
      <c r="P17" s="466"/>
      <c r="Q17" s="467"/>
      <c r="R17" s="468" t="s">
        <v>395</v>
      </c>
      <c r="S17" s="469"/>
      <c r="T17" s="469"/>
      <c r="U17" s="469"/>
      <c r="V17" s="470"/>
      <c r="W17" s="577">
        <v>1</v>
      </c>
      <c r="X17" s="578"/>
      <c r="Y17" s="469" t="s">
        <v>15</v>
      </c>
      <c r="Z17" s="469"/>
      <c r="AA17" s="469"/>
      <c r="AB17" s="470"/>
      <c r="AC17" s="473">
        <v>0.05</v>
      </c>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81" t="s">
        <v>399</v>
      </c>
      <c r="B22" s="482"/>
      <c r="C22" s="197">
        <v>991232</v>
      </c>
      <c r="D22" s="191"/>
      <c r="E22" s="195"/>
      <c r="F22" s="195"/>
      <c r="G22" s="195"/>
      <c r="H22" s="195"/>
      <c r="I22" s="195"/>
      <c r="J22" s="195"/>
      <c r="K22" s="195"/>
      <c r="L22" s="195"/>
      <c r="M22" s="195"/>
      <c r="N22" s="195"/>
      <c r="O22" s="195">
        <f>SUM(C22:N22)</f>
        <v>991232</v>
      </c>
      <c r="P22" s="198"/>
      <c r="Q22" s="197">
        <v>341570240</v>
      </c>
      <c r="R22" s="195"/>
      <c r="S22" s="195"/>
      <c r="T22" s="195"/>
      <c r="U22" s="195"/>
      <c r="V22" s="195">
        <v>61258560</v>
      </c>
      <c r="W22" s="195">
        <v>29701760</v>
      </c>
      <c r="X22" s="195"/>
      <c r="Y22" s="195"/>
      <c r="Z22" s="195"/>
      <c r="AA22" s="195"/>
      <c r="AB22" s="195"/>
      <c r="AC22" s="195">
        <f>SUM(Q22:AB22)</f>
        <v>432530560</v>
      </c>
      <c r="AD22" s="202"/>
      <c r="AE22" s="4"/>
      <c r="AF22" s="4"/>
    </row>
    <row r="23" spans="1:32" ht="31.5" customHeight="1">
      <c r="A23" s="483" t="s">
        <v>400</v>
      </c>
      <c r="B23" s="376"/>
      <c r="C23" s="332"/>
      <c r="D23" s="333"/>
      <c r="E23" s="333"/>
      <c r="F23" s="333"/>
      <c r="G23" s="333"/>
      <c r="H23" s="333"/>
      <c r="I23" s="333"/>
      <c r="J23" s="333"/>
      <c r="K23" s="333"/>
      <c r="L23" s="333"/>
      <c r="M23" s="333"/>
      <c r="N23" s="333"/>
      <c r="O23" s="333"/>
      <c r="P23" s="196"/>
      <c r="Q23" s="192">
        <v>341570240</v>
      </c>
      <c r="R23" s="191"/>
      <c r="S23" s="191"/>
      <c r="T23" s="191"/>
      <c r="U23" s="191"/>
      <c r="V23" s="191"/>
      <c r="W23" s="191"/>
      <c r="X23" s="191"/>
      <c r="Y23" s="191"/>
      <c r="Z23" s="191"/>
      <c r="AA23" s="191"/>
      <c r="AB23" s="191"/>
      <c r="AC23" s="191">
        <f>SUM(Q23:AB23)</f>
        <v>341570240</v>
      </c>
      <c r="AD23" s="200">
        <f>_xlfn.IFERROR(AC23/(SUMIF(Q23:AB23,"&gt;0",Q22:AB22))," ")</f>
        <v>1</v>
      </c>
      <c r="AE23" s="4"/>
      <c r="AF23" s="4"/>
    </row>
    <row r="24" spans="1:32" ht="31.5" customHeight="1">
      <c r="A24" s="483" t="s">
        <v>401</v>
      </c>
      <c r="B24" s="376"/>
      <c r="C24" s="191">
        <v>991232</v>
      </c>
      <c r="E24" s="191"/>
      <c r="F24" s="191"/>
      <c r="G24" s="191"/>
      <c r="H24" s="191"/>
      <c r="I24" s="191"/>
      <c r="J24" s="191"/>
      <c r="K24" s="191"/>
      <c r="L24" s="191"/>
      <c r="M24" s="191"/>
      <c r="N24" s="191"/>
      <c r="O24" s="191">
        <f>SUM(C24:N24)</f>
        <v>991232</v>
      </c>
      <c r="P24" s="196"/>
      <c r="Q24" s="192"/>
      <c r="R24" s="195">
        <v>14850880</v>
      </c>
      <c r="S24" s="195">
        <v>29701760</v>
      </c>
      <c r="T24" s="195">
        <v>29701760</v>
      </c>
      <c r="U24" s="195">
        <v>29701760</v>
      </c>
      <c r="V24" s="195">
        <v>29701760</v>
      </c>
      <c r="W24" s="195">
        <v>29701760</v>
      </c>
      <c r="X24" s="195">
        <v>39911520</v>
      </c>
      <c r="Y24" s="195">
        <v>39911520</v>
      </c>
      <c r="Z24" s="195">
        <v>47336960</v>
      </c>
      <c r="AA24" s="195">
        <v>47336960</v>
      </c>
      <c r="AB24" s="195">
        <v>94673920</v>
      </c>
      <c r="AC24" s="191">
        <f>SUM(Q24:AB24)</f>
        <v>432530560</v>
      </c>
      <c r="AD24" s="200"/>
      <c r="AE24" s="4"/>
      <c r="AF24" s="4"/>
    </row>
    <row r="25" spans="1:32" ht="31.5" customHeight="1" thickBot="1">
      <c r="A25" s="484" t="s">
        <v>402</v>
      </c>
      <c r="B25" s="485"/>
      <c r="C25" s="193">
        <v>991232</v>
      </c>
      <c r="D25" s="194"/>
      <c r="E25" s="194"/>
      <c r="F25" s="194"/>
      <c r="G25" s="194"/>
      <c r="H25" s="194"/>
      <c r="I25" s="194"/>
      <c r="J25" s="194"/>
      <c r="K25" s="194"/>
      <c r="L25" s="194"/>
      <c r="M25" s="194"/>
      <c r="N25" s="194"/>
      <c r="O25" s="194">
        <f>SUM(C25:N25)</f>
        <v>991232</v>
      </c>
      <c r="P25" s="199">
        <f>_xlfn.IFERROR(O25/(SUMIF(C25:N25,"&gt;0",C24:N24))," ")</f>
        <v>1</v>
      </c>
      <c r="Q25" s="193"/>
      <c r="R25" s="194">
        <v>12267523</v>
      </c>
      <c r="S25" s="194"/>
      <c r="T25" s="194"/>
      <c r="U25" s="194"/>
      <c r="V25" s="194"/>
      <c r="W25" s="194"/>
      <c r="X25" s="194"/>
      <c r="Y25" s="194"/>
      <c r="Z25" s="194"/>
      <c r="AA25" s="194"/>
      <c r="AB25" s="194"/>
      <c r="AC25" s="194">
        <f>SUM(Q25:AB25)</f>
        <v>12267523</v>
      </c>
      <c r="AD25" s="201">
        <f>_xlfn.IFERROR(AC25/(SUMIF(Q25:AB25,"&gt;0",Q24:AB24))," ")</f>
        <v>0.8260468739899588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203" t="s">
        <v>39</v>
      </c>
      <c r="E29" s="203" t="s">
        <v>40</v>
      </c>
      <c r="F29" s="203" t="s">
        <v>41</v>
      </c>
      <c r="G29" s="203" t="s">
        <v>42</v>
      </c>
      <c r="H29" s="203" t="s">
        <v>43</v>
      </c>
      <c r="I29" s="203" t="s">
        <v>44</v>
      </c>
      <c r="J29" s="203" t="s">
        <v>45</v>
      </c>
      <c r="K29" s="203" t="s">
        <v>46</v>
      </c>
      <c r="L29" s="203" t="s">
        <v>47</v>
      </c>
      <c r="M29" s="203" t="s">
        <v>48</v>
      </c>
      <c r="N29" s="203" t="s">
        <v>49</v>
      </c>
      <c r="O29" s="20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33" customHeight="1">
      <c r="A34" s="515" t="s">
        <v>411</v>
      </c>
      <c r="B34" s="517">
        <v>0.05</v>
      </c>
      <c r="C34" s="93" t="s">
        <v>9</v>
      </c>
      <c r="D34" s="215">
        <v>0.08</v>
      </c>
      <c r="E34" s="215">
        <v>0.08</v>
      </c>
      <c r="F34" s="215">
        <v>0.08</v>
      </c>
      <c r="G34" s="215">
        <v>0.08</v>
      </c>
      <c r="H34" s="215">
        <v>0.08</v>
      </c>
      <c r="I34" s="215">
        <v>0.08</v>
      </c>
      <c r="J34" s="215">
        <v>0.08</v>
      </c>
      <c r="K34" s="215">
        <v>0.09</v>
      </c>
      <c r="L34" s="215">
        <v>0.09</v>
      </c>
      <c r="M34" s="215">
        <v>0.09</v>
      </c>
      <c r="N34" s="215">
        <v>0.09</v>
      </c>
      <c r="O34" s="215">
        <v>0.08</v>
      </c>
      <c r="P34" s="177">
        <f>SUM(D34:O34)</f>
        <v>0.9999999999999999</v>
      </c>
      <c r="Q34" s="519" t="s">
        <v>552</v>
      </c>
      <c r="R34" s="520"/>
      <c r="S34" s="520"/>
      <c r="T34" s="520"/>
      <c r="U34" s="520"/>
      <c r="V34" s="521"/>
      <c r="W34" s="525"/>
      <c r="X34" s="526"/>
      <c r="Y34" s="526"/>
      <c r="Z34" s="527"/>
      <c r="AA34" s="519" t="s">
        <v>553</v>
      </c>
      <c r="AB34" s="520"/>
      <c r="AC34" s="520"/>
      <c r="AD34" s="531"/>
      <c r="AG34" s="90"/>
      <c r="AH34" s="90"/>
      <c r="AI34" s="90"/>
      <c r="AJ34" s="90"/>
      <c r="AK34" s="90"/>
      <c r="AL34" s="90"/>
      <c r="AM34" s="90"/>
      <c r="AN34" s="90"/>
      <c r="AO34" s="90"/>
    </row>
    <row r="35" spans="1:41" ht="33.75" customHeight="1" thickBot="1">
      <c r="A35" s="516"/>
      <c r="B35" s="579"/>
      <c r="C35" s="94" t="s">
        <v>10</v>
      </c>
      <c r="D35" s="341">
        <v>0.08</v>
      </c>
      <c r="E35" s="341">
        <v>0.08</v>
      </c>
      <c r="F35" s="95"/>
      <c r="G35" s="96"/>
      <c r="H35" s="96"/>
      <c r="I35" s="96"/>
      <c r="J35" s="96"/>
      <c r="K35" s="96"/>
      <c r="L35" s="96"/>
      <c r="M35" s="96"/>
      <c r="N35" s="96"/>
      <c r="O35" s="96"/>
      <c r="P35" s="178">
        <f>SUM(D35:O35)</f>
        <v>0.16</v>
      </c>
      <c r="Q35" s="522"/>
      <c r="R35" s="523"/>
      <c r="S35" s="523"/>
      <c r="T35" s="523"/>
      <c r="U35" s="523"/>
      <c r="V35" s="524"/>
      <c r="W35" s="528"/>
      <c r="X35" s="529"/>
      <c r="Y35" s="529"/>
      <c r="Z35" s="530"/>
      <c r="AA35" s="522"/>
      <c r="AB35" s="523"/>
      <c r="AC35" s="523"/>
      <c r="AD35" s="532"/>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28.5" customHeight="1">
      <c r="A38" s="580" t="s">
        <v>477</v>
      </c>
      <c r="B38" s="378">
        <v>0.025</v>
      </c>
      <c r="C38" s="93" t="s">
        <v>9</v>
      </c>
      <c r="D38" s="215">
        <v>0.08</v>
      </c>
      <c r="E38" s="215">
        <v>0.08</v>
      </c>
      <c r="F38" s="215">
        <v>0.08</v>
      </c>
      <c r="G38" s="215">
        <v>0.08</v>
      </c>
      <c r="H38" s="215">
        <v>0.08</v>
      </c>
      <c r="I38" s="215">
        <v>0.08</v>
      </c>
      <c r="J38" s="215">
        <v>0.08</v>
      </c>
      <c r="K38" s="215">
        <v>0.09</v>
      </c>
      <c r="L38" s="215">
        <v>0.09</v>
      </c>
      <c r="M38" s="215">
        <v>0.09</v>
      </c>
      <c r="N38" s="215">
        <v>0.09</v>
      </c>
      <c r="O38" s="215">
        <v>0.08</v>
      </c>
      <c r="P38" s="100">
        <f>SUM(D38:O38)</f>
        <v>0.9999999999999999</v>
      </c>
      <c r="Q38" s="508" t="s">
        <v>554</v>
      </c>
      <c r="R38" s="509"/>
      <c r="S38" s="509"/>
      <c r="T38" s="509"/>
      <c r="U38" s="509"/>
      <c r="V38" s="509"/>
      <c r="W38" s="509"/>
      <c r="X38" s="509"/>
      <c r="Y38" s="509"/>
      <c r="Z38" s="509"/>
      <c r="AA38" s="509"/>
      <c r="AB38" s="509"/>
      <c r="AC38" s="509"/>
      <c r="AD38" s="510"/>
      <c r="AE38" s="101"/>
      <c r="AG38" s="102"/>
      <c r="AH38" s="102"/>
      <c r="AI38" s="102"/>
      <c r="AJ38" s="102"/>
      <c r="AK38" s="102"/>
      <c r="AL38" s="102"/>
      <c r="AM38" s="102"/>
      <c r="AN38" s="102"/>
      <c r="AO38" s="102"/>
    </row>
    <row r="39" spans="1:31" ht="36.75" customHeight="1">
      <c r="A39" s="581"/>
      <c r="B39" s="379"/>
      <c r="C39" s="103" t="s">
        <v>10</v>
      </c>
      <c r="D39" s="104">
        <v>0.08</v>
      </c>
      <c r="E39" s="104">
        <v>0.08</v>
      </c>
      <c r="F39" s="104"/>
      <c r="G39" s="104"/>
      <c r="H39" s="104"/>
      <c r="I39" s="104"/>
      <c r="J39" s="104"/>
      <c r="K39" s="104"/>
      <c r="L39" s="104"/>
      <c r="M39" s="104"/>
      <c r="N39" s="104"/>
      <c r="O39" s="104"/>
      <c r="P39" s="105">
        <f>SUM(D39:O39)</f>
        <v>0.16</v>
      </c>
      <c r="Q39" s="511"/>
      <c r="R39" s="512"/>
      <c r="S39" s="512"/>
      <c r="T39" s="512"/>
      <c r="U39" s="512"/>
      <c r="V39" s="512"/>
      <c r="W39" s="512"/>
      <c r="X39" s="512"/>
      <c r="Y39" s="512"/>
      <c r="Z39" s="512"/>
      <c r="AA39" s="512"/>
      <c r="AB39" s="512"/>
      <c r="AC39" s="512"/>
      <c r="AD39" s="513"/>
      <c r="AE39" s="101"/>
    </row>
    <row r="40" spans="1:31" ht="28.5" customHeight="1">
      <c r="A40" s="580" t="s">
        <v>478</v>
      </c>
      <c r="B40" s="378">
        <v>0.025</v>
      </c>
      <c r="C40" s="106" t="s">
        <v>9</v>
      </c>
      <c r="D40" s="215">
        <v>0.08</v>
      </c>
      <c r="E40" s="215">
        <v>0.08</v>
      </c>
      <c r="F40" s="215">
        <v>0.08</v>
      </c>
      <c r="G40" s="215">
        <v>0.08</v>
      </c>
      <c r="H40" s="215">
        <v>0.08</v>
      </c>
      <c r="I40" s="215">
        <v>0.08</v>
      </c>
      <c r="J40" s="215">
        <v>0.08</v>
      </c>
      <c r="K40" s="215">
        <v>0.09</v>
      </c>
      <c r="L40" s="215">
        <v>0.09</v>
      </c>
      <c r="M40" s="215">
        <v>0.09</v>
      </c>
      <c r="N40" s="215">
        <v>0.09</v>
      </c>
      <c r="O40" s="215">
        <v>0.08</v>
      </c>
      <c r="P40" s="105">
        <f>SUM(D40:O40)</f>
        <v>0.9999999999999999</v>
      </c>
      <c r="Q40" s="508" t="s">
        <v>555</v>
      </c>
      <c r="R40" s="509"/>
      <c r="S40" s="509"/>
      <c r="T40" s="509"/>
      <c r="U40" s="509"/>
      <c r="V40" s="509"/>
      <c r="W40" s="509"/>
      <c r="X40" s="509"/>
      <c r="Y40" s="509"/>
      <c r="Z40" s="509"/>
      <c r="AA40" s="509"/>
      <c r="AB40" s="509"/>
      <c r="AC40" s="509"/>
      <c r="AD40" s="510"/>
      <c r="AE40" s="101"/>
    </row>
    <row r="41" spans="1:31" ht="45" customHeight="1">
      <c r="A41" s="581"/>
      <c r="B41" s="379"/>
      <c r="C41" s="103" t="s">
        <v>10</v>
      </c>
      <c r="D41" s="104">
        <v>0.08</v>
      </c>
      <c r="E41" s="104">
        <v>0.08</v>
      </c>
      <c r="F41" s="104"/>
      <c r="G41" s="104"/>
      <c r="H41" s="104"/>
      <c r="I41" s="104"/>
      <c r="J41" s="104"/>
      <c r="K41" s="104"/>
      <c r="L41" s="108"/>
      <c r="M41" s="108"/>
      <c r="N41" s="108"/>
      <c r="O41" s="108"/>
      <c r="P41" s="105">
        <f>SUM(D41:O41)</f>
        <v>0.16</v>
      </c>
      <c r="Q41" s="535"/>
      <c r="R41" s="536"/>
      <c r="S41" s="536"/>
      <c r="T41" s="536"/>
      <c r="U41" s="536"/>
      <c r="V41" s="536"/>
      <c r="W41" s="536"/>
      <c r="X41" s="536"/>
      <c r="Y41" s="536"/>
      <c r="Z41" s="536"/>
      <c r="AA41" s="536"/>
      <c r="AB41" s="536"/>
      <c r="AC41" s="536"/>
      <c r="AD41" s="537"/>
      <c r="AE41" s="101"/>
    </row>
    <row r="42" ht="15">
      <c r="A42" s="52" t="s">
        <v>296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tabSelected="1" zoomScale="60" zoomScaleNormal="60" workbookViewId="0" topLeftCell="A30">
      <selection activeCell="F41" sqref="F41"/>
    </sheetView>
  </sheetViews>
  <sheetFormatPr defaultColWidth="10.8515625" defaultRowHeight="15"/>
  <cols>
    <col min="1" max="1" width="38.421875" style="52" customWidth="1"/>
    <col min="2" max="2" width="15.421875" style="52" customWidth="1"/>
    <col min="3" max="13" width="20.7109375" style="52" customWidth="1"/>
    <col min="14" max="14" width="14.7109375" style="52" customWidth="1"/>
    <col min="15" max="15" width="14.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399"/>
      <c r="Z1" s="399"/>
      <c r="AA1" s="400"/>
      <c r="AB1" s="401" t="s">
        <v>18</v>
      </c>
      <c r="AC1" s="402"/>
      <c r="AD1" s="403"/>
    </row>
    <row r="2" spans="1:30"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07" t="s">
        <v>440</v>
      </c>
      <c r="AC2" s="408"/>
      <c r="AD2" s="409"/>
    </row>
    <row r="3" spans="1:30"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07" t="s">
        <v>441</v>
      </c>
      <c r="AC3" s="408"/>
      <c r="AD3" s="409"/>
    </row>
    <row r="4" spans="1:30"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26" t="s">
        <v>177</v>
      </c>
      <c r="AC4" s="427"/>
      <c r="AD4" s="42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38" t="s">
        <v>295</v>
      </c>
      <c r="B7" s="439"/>
      <c r="C7" s="444" t="s">
        <v>40</v>
      </c>
      <c r="D7" s="387" t="s">
        <v>71</v>
      </c>
      <c r="E7" s="447"/>
      <c r="F7" s="447"/>
      <c r="G7" s="447"/>
      <c r="H7" s="388"/>
      <c r="I7" s="381">
        <v>44627</v>
      </c>
      <c r="J7" s="382"/>
      <c r="K7" s="387" t="s">
        <v>67</v>
      </c>
      <c r="L7" s="388"/>
      <c r="M7" s="393" t="s">
        <v>70</v>
      </c>
      <c r="N7" s="394"/>
      <c r="O7" s="416"/>
      <c r="P7" s="417"/>
      <c r="Q7" s="56"/>
      <c r="R7" s="56"/>
      <c r="S7" s="56"/>
      <c r="T7" s="56"/>
      <c r="U7" s="56"/>
      <c r="V7" s="56"/>
      <c r="W7" s="56"/>
      <c r="X7" s="56"/>
      <c r="Y7" s="56"/>
      <c r="Z7" s="57"/>
      <c r="AA7" s="56"/>
      <c r="AB7" s="56"/>
      <c r="AC7" s="62"/>
      <c r="AD7" s="63"/>
      <c r="AE7" s="227"/>
    </row>
    <row r="8" spans="1:31" s="228" customFormat="1" ht="15">
      <c r="A8" s="440"/>
      <c r="B8" s="441"/>
      <c r="C8" s="445"/>
      <c r="D8" s="389"/>
      <c r="E8" s="448"/>
      <c r="F8" s="448"/>
      <c r="G8" s="448"/>
      <c r="H8" s="390"/>
      <c r="I8" s="383"/>
      <c r="J8" s="384"/>
      <c r="K8" s="389"/>
      <c r="L8" s="390"/>
      <c r="M8" s="418" t="s">
        <v>68</v>
      </c>
      <c r="N8" s="419"/>
      <c r="O8" s="420"/>
      <c r="P8" s="421"/>
      <c r="Q8" s="56"/>
      <c r="R8" s="56"/>
      <c r="S8" s="56"/>
      <c r="T8" s="56"/>
      <c r="U8" s="56"/>
      <c r="V8" s="56"/>
      <c r="W8" s="56"/>
      <c r="X8" s="56"/>
      <c r="Y8" s="56"/>
      <c r="Z8" s="57"/>
      <c r="AA8" s="56"/>
      <c r="AB8" s="56"/>
      <c r="AC8" s="62"/>
      <c r="AD8" s="63"/>
      <c r="AE8" s="227"/>
    </row>
    <row r="9" spans="1:31" s="228" customFormat="1" ht="23.25" thickBot="1">
      <c r="A9" s="442"/>
      <c r="B9" s="443"/>
      <c r="C9" s="446"/>
      <c r="D9" s="391"/>
      <c r="E9" s="449"/>
      <c r="F9" s="449"/>
      <c r="G9" s="449"/>
      <c r="H9" s="392"/>
      <c r="I9" s="385"/>
      <c r="J9" s="386"/>
      <c r="K9" s="391"/>
      <c r="L9" s="392"/>
      <c r="M9" s="422" t="s">
        <v>69</v>
      </c>
      <c r="N9" s="423"/>
      <c r="O9" s="424" t="s">
        <v>412</v>
      </c>
      <c r="P9" s="425"/>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87" t="s">
        <v>0</v>
      </c>
      <c r="B11" s="388"/>
      <c r="C11" s="429" t="s">
        <v>413</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c r="A12" s="389"/>
      <c r="B12" s="390"/>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c r="A13" s="391"/>
      <c r="B13" s="392"/>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0" t="s">
        <v>77</v>
      </c>
      <c r="B15" s="451"/>
      <c r="C15" s="452" t="s">
        <v>414</v>
      </c>
      <c r="D15" s="453"/>
      <c r="E15" s="453"/>
      <c r="F15" s="453"/>
      <c r="G15" s="453"/>
      <c r="H15" s="453"/>
      <c r="I15" s="453"/>
      <c r="J15" s="453"/>
      <c r="K15" s="454"/>
      <c r="L15" s="455" t="s">
        <v>73</v>
      </c>
      <c r="M15" s="456"/>
      <c r="N15" s="456"/>
      <c r="O15" s="456"/>
      <c r="P15" s="456"/>
      <c r="Q15" s="457"/>
      <c r="R15" s="458" t="s">
        <v>415</v>
      </c>
      <c r="S15" s="459"/>
      <c r="T15" s="459"/>
      <c r="U15" s="459"/>
      <c r="V15" s="459"/>
      <c r="W15" s="459"/>
      <c r="X15" s="460"/>
      <c r="Y15" s="455" t="s">
        <v>72</v>
      </c>
      <c r="Z15" s="457"/>
      <c r="AA15" s="461" t="s">
        <v>416</v>
      </c>
      <c r="AB15" s="462"/>
      <c r="AC15" s="462"/>
      <c r="AD15" s="463"/>
    </row>
    <row r="16" spans="1:30" ht="9" customHeight="1" thickBot="1">
      <c r="A16" s="61"/>
      <c r="B16" s="56"/>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75"/>
      <c r="AD16" s="76"/>
    </row>
    <row r="17" spans="1:30" s="78" customFormat="1" ht="37.5" customHeight="1" thickBot="1">
      <c r="A17" s="450" t="s">
        <v>79</v>
      </c>
      <c r="B17" s="451"/>
      <c r="C17" s="465" t="s">
        <v>410</v>
      </c>
      <c r="D17" s="466"/>
      <c r="E17" s="466"/>
      <c r="F17" s="466"/>
      <c r="G17" s="466"/>
      <c r="H17" s="466"/>
      <c r="I17" s="466"/>
      <c r="J17" s="466"/>
      <c r="K17" s="466"/>
      <c r="L17" s="466"/>
      <c r="M17" s="466"/>
      <c r="N17" s="466"/>
      <c r="O17" s="466"/>
      <c r="P17" s="466"/>
      <c r="Q17" s="467"/>
      <c r="R17" s="468" t="s">
        <v>395</v>
      </c>
      <c r="S17" s="469"/>
      <c r="T17" s="469"/>
      <c r="U17" s="469"/>
      <c r="V17" s="470"/>
      <c r="W17" s="471" t="s">
        <v>472</v>
      </c>
      <c r="X17" s="472"/>
      <c r="Y17" s="469" t="s">
        <v>15</v>
      </c>
      <c r="Z17" s="469"/>
      <c r="AA17" s="469"/>
      <c r="AB17" s="470"/>
      <c r="AC17" s="473">
        <v>0.05</v>
      </c>
      <c r="AD17" s="47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8" t="s">
        <v>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c r="AE19" s="86"/>
      <c r="AF19" s="86"/>
    </row>
    <row r="20" spans="1:32" ht="31.5" customHeight="1" thickBot="1">
      <c r="A20" s="85"/>
      <c r="B20" s="62"/>
      <c r="C20" s="475" t="s">
        <v>397</v>
      </c>
      <c r="D20" s="476"/>
      <c r="E20" s="476"/>
      <c r="F20" s="476"/>
      <c r="G20" s="476"/>
      <c r="H20" s="476"/>
      <c r="I20" s="476"/>
      <c r="J20" s="476"/>
      <c r="K20" s="476"/>
      <c r="L20" s="476"/>
      <c r="M20" s="476"/>
      <c r="N20" s="476"/>
      <c r="O20" s="476"/>
      <c r="P20" s="477"/>
      <c r="Q20" s="478" t="s">
        <v>398</v>
      </c>
      <c r="R20" s="479"/>
      <c r="S20" s="479"/>
      <c r="T20" s="479"/>
      <c r="U20" s="479"/>
      <c r="V20" s="479"/>
      <c r="W20" s="479"/>
      <c r="X20" s="479"/>
      <c r="Y20" s="479"/>
      <c r="Z20" s="479"/>
      <c r="AA20" s="479"/>
      <c r="AB20" s="479"/>
      <c r="AC20" s="479"/>
      <c r="AD20" s="480"/>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81" t="s">
        <v>399</v>
      </c>
      <c r="B22" s="482"/>
      <c r="C22" s="192">
        <v>97129437</v>
      </c>
      <c r="D22" s="191"/>
      <c r="E22" s="191"/>
      <c r="F22" s="191"/>
      <c r="G22" s="191"/>
      <c r="H22" s="191"/>
      <c r="I22" s="191"/>
      <c r="J22" s="195"/>
      <c r="K22" s="195"/>
      <c r="L22" s="195"/>
      <c r="M22" s="195"/>
      <c r="N22" s="195"/>
      <c r="O22" s="195">
        <f>SUM(C22:N22)</f>
        <v>97129437</v>
      </c>
      <c r="P22" s="198"/>
      <c r="Q22" s="197">
        <v>1243061450</v>
      </c>
      <c r="R22" s="195">
        <v>176635647</v>
      </c>
      <c r="T22" s="195">
        <v>36936843</v>
      </c>
      <c r="U22" s="195">
        <v>1200000</v>
      </c>
      <c r="V22" s="195">
        <v>429060000</v>
      </c>
      <c r="W22" s="195">
        <v>5782663</v>
      </c>
      <c r="X22" s="195"/>
      <c r="Y22" s="195"/>
      <c r="Z22" s="195"/>
      <c r="AA22" s="195"/>
      <c r="AB22" s="195"/>
      <c r="AC22" s="195">
        <f>SUM(Q22:AB22)</f>
        <v>1892676603</v>
      </c>
      <c r="AD22" s="202"/>
      <c r="AE22" s="4"/>
      <c r="AF22" s="4"/>
    </row>
    <row r="23" spans="1:32" ht="31.5" customHeight="1">
      <c r="A23" s="483" t="s">
        <v>400</v>
      </c>
      <c r="B23" s="376"/>
      <c r="C23" s="332"/>
      <c r="D23" s="333"/>
      <c r="E23" s="333"/>
      <c r="F23" s="333"/>
      <c r="G23" s="333"/>
      <c r="H23" s="333"/>
      <c r="I23" s="333"/>
      <c r="J23" s="333"/>
      <c r="K23" s="333"/>
      <c r="L23" s="333"/>
      <c r="M23" s="333"/>
      <c r="N23" s="333"/>
      <c r="O23" s="333"/>
      <c r="P23" s="196"/>
      <c r="Q23" s="192">
        <v>1243061450</v>
      </c>
      <c r="R23" s="191"/>
      <c r="S23" s="191"/>
      <c r="T23" s="191"/>
      <c r="U23" s="191"/>
      <c r="V23" s="191"/>
      <c r="W23" s="191"/>
      <c r="X23" s="191"/>
      <c r="Y23" s="191"/>
      <c r="Z23" s="191"/>
      <c r="AA23" s="191"/>
      <c r="AB23" s="191"/>
      <c r="AC23" s="191">
        <f>SUM(Q23:AB23)</f>
        <v>1243061450</v>
      </c>
      <c r="AD23" s="200">
        <f>_xlfn.IFERROR(AC23/(SUMIF(Q23:AB23,"&gt;0",Q22:AB22))," ")</f>
        <v>1</v>
      </c>
      <c r="AE23" s="4"/>
      <c r="AF23" s="4"/>
    </row>
    <row r="24" spans="1:32" ht="31.5" customHeight="1">
      <c r="A24" s="483" t="s">
        <v>401</v>
      </c>
      <c r="B24" s="376"/>
      <c r="C24" s="192">
        <f>4100000+12014935</f>
        <v>16114935</v>
      </c>
      <c r="D24" s="191">
        <v>4100000</v>
      </c>
      <c r="E24" s="191">
        <v>4100000</v>
      </c>
      <c r="F24" s="191">
        <v>2267246</v>
      </c>
      <c r="G24" s="191"/>
      <c r="H24" s="191">
        <v>70547256</v>
      </c>
      <c r="J24" s="191"/>
      <c r="K24" s="191"/>
      <c r="L24" s="191"/>
      <c r="M24" s="191"/>
      <c r="N24" s="191"/>
      <c r="O24" s="191">
        <f>SUM(C24:N24)</f>
        <v>97129437</v>
      </c>
      <c r="P24" s="196"/>
      <c r="Q24" s="192"/>
      <c r="R24" s="195">
        <v>54046150</v>
      </c>
      <c r="S24" s="195">
        <v>112440516</v>
      </c>
      <c r="T24" s="195">
        <v>116043215</v>
      </c>
      <c r="U24" s="195">
        <v>117243215</v>
      </c>
      <c r="V24" s="195">
        <v>151349042</v>
      </c>
      <c r="W24" s="195">
        <v>130462265</v>
      </c>
      <c r="X24" s="195">
        <v>201972265</v>
      </c>
      <c r="Y24" s="195">
        <v>201972265</v>
      </c>
      <c r="Z24" s="195">
        <v>201972265</v>
      </c>
      <c r="AA24" s="195">
        <v>201972265</v>
      </c>
      <c r="AB24" s="195">
        <v>403203140</v>
      </c>
      <c r="AC24" s="191">
        <f>SUM(Q24:AB24)</f>
        <v>1892676603</v>
      </c>
      <c r="AD24" s="200"/>
      <c r="AE24" s="4"/>
      <c r="AF24" s="4"/>
    </row>
    <row r="25" spans="1:32" ht="31.5" customHeight="1" thickBot="1">
      <c r="A25" s="484" t="s">
        <v>402</v>
      </c>
      <c r="B25" s="485"/>
      <c r="C25" s="193">
        <v>12014932</v>
      </c>
      <c r="D25" s="194">
        <v>4100000</v>
      </c>
      <c r="E25" s="194"/>
      <c r="F25" s="194"/>
      <c r="G25" s="194"/>
      <c r="H25" s="194"/>
      <c r="I25" s="194"/>
      <c r="J25" s="194"/>
      <c r="K25" s="194"/>
      <c r="L25" s="194"/>
      <c r="M25" s="194"/>
      <c r="N25" s="194"/>
      <c r="O25" s="194">
        <f>SUM(C25:N25)</f>
        <v>16114932</v>
      </c>
      <c r="P25" s="199">
        <f>_xlfn.IFERROR(O25/(SUMIF(C25:N25,"&gt;0",C24:N24))," ")</f>
        <v>0.7971795110892022</v>
      </c>
      <c r="Q25" s="193"/>
      <c r="R25" s="194">
        <v>48324116</v>
      </c>
      <c r="S25" s="194"/>
      <c r="T25" s="194"/>
      <c r="U25" s="194"/>
      <c r="V25" s="194"/>
      <c r="W25" s="194"/>
      <c r="X25" s="194"/>
      <c r="Y25" s="194"/>
      <c r="Z25" s="194"/>
      <c r="AA25" s="194"/>
      <c r="AB25" s="194"/>
      <c r="AC25" s="194">
        <f>SUM(Q25:AB25)</f>
        <v>48324116</v>
      </c>
      <c r="AD25" s="201">
        <f>_xlfn.IFERROR(AC25/(SUMIF(Q25:AB25,"&gt;0",Q24:AB24))," ")</f>
        <v>0.894126889704447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86" t="s">
        <v>76</v>
      </c>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9"/>
    </row>
    <row r="28" spans="1:30" ht="15" customHeight="1">
      <c r="A28" s="490" t="s">
        <v>191</v>
      </c>
      <c r="B28" s="492" t="s">
        <v>6</v>
      </c>
      <c r="C28" s="493"/>
      <c r="D28" s="376" t="s">
        <v>7</v>
      </c>
      <c r="E28" s="496"/>
      <c r="F28" s="496"/>
      <c r="G28" s="496"/>
      <c r="H28" s="496"/>
      <c r="I28" s="496"/>
      <c r="J28" s="496"/>
      <c r="K28" s="496"/>
      <c r="L28" s="496"/>
      <c r="M28" s="496"/>
      <c r="N28" s="496"/>
      <c r="O28" s="497"/>
      <c r="P28" s="362" t="s">
        <v>8</v>
      </c>
      <c r="Q28" s="362" t="s">
        <v>84</v>
      </c>
      <c r="R28" s="362"/>
      <c r="S28" s="362"/>
      <c r="T28" s="362"/>
      <c r="U28" s="362"/>
      <c r="V28" s="362"/>
      <c r="W28" s="362"/>
      <c r="X28" s="362"/>
      <c r="Y28" s="362"/>
      <c r="Z28" s="362"/>
      <c r="AA28" s="362"/>
      <c r="AB28" s="362"/>
      <c r="AC28" s="362"/>
      <c r="AD28" s="498"/>
    </row>
    <row r="29" spans="1:30" ht="27" customHeight="1">
      <c r="A29" s="491"/>
      <c r="B29" s="494"/>
      <c r="C29" s="495"/>
      <c r="D29" s="203" t="s">
        <v>39</v>
      </c>
      <c r="E29" s="203" t="s">
        <v>40</v>
      </c>
      <c r="F29" s="203" t="s">
        <v>41</v>
      </c>
      <c r="G29" s="203" t="s">
        <v>42</v>
      </c>
      <c r="H29" s="203" t="s">
        <v>43</v>
      </c>
      <c r="I29" s="203" t="s">
        <v>44</v>
      </c>
      <c r="J29" s="203" t="s">
        <v>45</v>
      </c>
      <c r="K29" s="203" t="s">
        <v>46</v>
      </c>
      <c r="L29" s="203" t="s">
        <v>47</v>
      </c>
      <c r="M29" s="203" t="s">
        <v>48</v>
      </c>
      <c r="N29" s="203" t="s">
        <v>49</v>
      </c>
      <c r="O29" s="203" t="s">
        <v>50</v>
      </c>
      <c r="P29" s="497"/>
      <c r="Q29" s="362"/>
      <c r="R29" s="362"/>
      <c r="S29" s="362"/>
      <c r="T29" s="362"/>
      <c r="U29" s="362"/>
      <c r="V29" s="362"/>
      <c r="W29" s="362"/>
      <c r="X29" s="362"/>
      <c r="Y29" s="362"/>
      <c r="Z29" s="362"/>
      <c r="AA29" s="362"/>
      <c r="AB29" s="362"/>
      <c r="AC29" s="362"/>
      <c r="AD29" s="498"/>
    </row>
    <row r="30" spans="1:30" ht="42" customHeight="1" thickBot="1">
      <c r="A30" s="88"/>
      <c r="B30" s="499"/>
      <c r="C30" s="500"/>
      <c r="D30" s="92"/>
      <c r="E30" s="92"/>
      <c r="F30" s="92"/>
      <c r="G30" s="92"/>
      <c r="H30" s="92"/>
      <c r="I30" s="92"/>
      <c r="J30" s="92"/>
      <c r="K30" s="92"/>
      <c r="L30" s="92"/>
      <c r="M30" s="92"/>
      <c r="N30" s="92"/>
      <c r="O30" s="92"/>
      <c r="P30" s="89">
        <f>SUM(D30:O30)</f>
        <v>0</v>
      </c>
      <c r="Q30" s="501"/>
      <c r="R30" s="501"/>
      <c r="S30" s="501"/>
      <c r="T30" s="501"/>
      <c r="U30" s="501"/>
      <c r="V30" s="501"/>
      <c r="W30" s="501"/>
      <c r="X30" s="501"/>
      <c r="Y30" s="501"/>
      <c r="Z30" s="501"/>
      <c r="AA30" s="501"/>
      <c r="AB30" s="501"/>
      <c r="AC30" s="501"/>
      <c r="AD30" s="502"/>
    </row>
    <row r="31" spans="1:30" ht="45" customHeight="1">
      <c r="A31" s="503" t="s">
        <v>294</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483" t="s">
        <v>192</v>
      </c>
      <c r="B32" s="362" t="s">
        <v>62</v>
      </c>
      <c r="C32" s="362" t="s">
        <v>6</v>
      </c>
      <c r="D32" s="362" t="s">
        <v>60</v>
      </c>
      <c r="E32" s="362"/>
      <c r="F32" s="362"/>
      <c r="G32" s="362"/>
      <c r="H32" s="362"/>
      <c r="I32" s="362"/>
      <c r="J32" s="362"/>
      <c r="K32" s="362"/>
      <c r="L32" s="362"/>
      <c r="M32" s="362"/>
      <c r="N32" s="362"/>
      <c r="O32" s="362"/>
      <c r="P32" s="362"/>
      <c r="Q32" s="362" t="s">
        <v>85</v>
      </c>
      <c r="R32" s="362"/>
      <c r="S32" s="362"/>
      <c r="T32" s="362"/>
      <c r="U32" s="362"/>
      <c r="V32" s="362"/>
      <c r="W32" s="362"/>
      <c r="X32" s="362"/>
      <c r="Y32" s="362"/>
      <c r="Z32" s="362"/>
      <c r="AA32" s="362"/>
      <c r="AB32" s="362"/>
      <c r="AC32" s="362"/>
      <c r="AD32" s="498"/>
      <c r="AG32" s="90"/>
      <c r="AH32" s="90"/>
      <c r="AI32" s="90"/>
      <c r="AJ32" s="90"/>
      <c r="AK32" s="90"/>
      <c r="AL32" s="90"/>
      <c r="AM32" s="90"/>
      <c r="AN32" s="90"/>
      <c r="AO32" s="90"/>
    </row>
    <row r="33" spans="1:41" ht="22.5" customHeight="1">
      <c r="A33" s="483"/>
      <c r="B33" s="362"/>
      <c r="C33" s="506"/>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94" t="s">
        <v>80</v>
      </c>
      <c r="R33" s="507"/>
      <c r="S33" s="507"/>
      <c r="T33" s="507"/>
      <c r="U33" s="507"/>
      <c r="V33" s="495"/>
      <c r="W33" s="494" t="s">
        <v>81</v>
      </c>
      <c r="X33" s="507"/>
      <c r="Y33" s="507"/>
      <c r="Z33" s="495"/>
      <c r="AA33" s="494" t="s">
        <v>82</v>
      </c>
      <c r="AB33" s="507"/>
      <c r="AC33" s="507"/>
      <c r="AD33" s="514"/>
      <c r="AG33" s="90"/>
      <c r="AH33" s="90"/>
      <c r="AI33" s="90"/>
      <c r="AJ33" s="90"/>
      <c r="AK33" s="90"/>
      <c r="AL33" s="90"/>
      <c r="AM33" s="90"/>
      <c r="AN33" s="90"/>
      <c r="AO33" s="90"/>
    </row>
    <row r="34" spans="1:41" ht="57.75" customHeight="1">
      <c r="A34" s="515" t="s">
        <v>419</v>
      </c>
      <c r="B34" s="517">
        <v>0.05</v>
      </c>
      <c r="C34" s="93" t="s">
        <v>9</v>
      </c>
      <c r="D34" s="326">
        <v>1</v>
      </c>
      <c r="E34" s="326">
        <v>1</v>
      </c>
      <c r="F34" s="326">
        <v>1</v>
      </c>
      <c r="G34" s="326">
        <v>1</v>
      </c>
      <c r="H34" s="326">
        <v>1</v>
      </c>
      <c r="I34" s="326">
        <v>1</v>
      </c>
      <c r="J34" s="326">
        <v>1</v>
      </c>
      <c r="K34" s="326">
        <v>2</v>
      </c>
      <c r="L34" s="326">
        <v>2</v>
      </c>
      <c r="M34" s="326">
        <v>2</v>
      </c>
      <c r="N34" s="326">
        <v>2</v>
      </c>
      <c r="O34" s="326">
        <v>2</v>
      </c>
      <c r="P34" s="326">
        <v>2</v>
      </c>
      <c r="Q34" s="582" t="s">
        <v>573</v>
      </c>
      <c r="R34" s="583"/>
      <c r="S34" s="583"/>
      <c r="T34" s="583"/>
      <c r="U34" s="583"/>
      <c r="V34" s="584"/>
      <c r="W34" s="525"/>
      <c r="X34" s="526"/>
      <c r="Y34" s="526"/>
      <c r="Z34" s="527"/>
      <c r="AA34" s="519" t="s">
        <v>529</v>
      </c>
      <c r="AB34" s="520"/>
      <c r="AC34" s="520"/>
      <c r="AD34" s="531"/>
      <c r="AG34" s="90"/>
      <c r="AH34" s="90"/>
      <c r="AI34" s="90"/>
      <c r="AJ34" s="90"/>
      <c r="AK34" s="90"/>
      <c r="AL34" s="90"/>
      <c r="AM34" s="90"/>
      <c r="AN34" s="90"/>
      <c r="AO34" s="90"/>
    </row>
    <row r="35" spans="1:41" ht="60.75" customHeight="1" thickBot="1">
      <c r="A35" s="516"/>
      <c r="B35" s="518"/>
      <c r="C35" s="94" t="s">
        <v>10</v>
      </c>
      <c r="D35" s="340">
        <v>1</v>
      </c>
      <c r="E35" s="340">
        <v>1</v>
      </c>
      <c r="F35" s="340"/>
      <c r="G35" s="340"/>
      <c r="H35" s="340"/>
      <c r="I35" s="340"/>
      <c r="J35" s="340"/>
      <c r="K35" s="340"/>
      <c r="L35" s="340"/>
      <c r="M35" s="340"/>
      <c r="N35" s="340"/>
      <c r="O35" s="340"/>
      <c r="P35" s="340">
        <v>1</v>
      </c>
      <c r="Q35" s="585"/>
      <c r="R35" s="586"/>
      <c r="S35" s="586"/>
      <c r="T35" s="586"/>
      <c r="U35" s="586"/>
      <c r="V35" s="587"/>
      <c r="W35" s="528"/>
      <c r="X35" s="529"/>
      <c r="Y35" s="529"/>
      <c r="Z35" s="530"/>
      <c r="AA35" s="522"/>
      <c r="AB35" s="523"/>
      <c r="AC35" s="523"/>
      <c r="AD35" s="532"/>
      <c r="AE35" s="50"/>
      <c r="AF35" s="97"/>
      <c r="AG35" s="90"/>
      <c r="AH35" s="90"/>
      <c r="AI35" s="90"/>
      <c r="AJ35" s="90"/>
      <c r="AK35" s="90"/>
      <c r="AL35" s="90"/>
      <c r="AM35" s="90"/>
      <c r="AN35" s="90"/>
      <c r="AO35" s="90"/>
    </row>
    <row r="36" spans="1:41" ht="25.5" customHeight="1">
      <c r="A36" s="481" t="s">
        <v>193</v>
      </c>
      <c r="B36" s="538" t="s">
        <v>61</v>
      </c>
      <c r="C36" s="540" t="s">
        <v>11</v>
      </c>
      <c r="D36" s="540"/>
      <c r="E36" s="540"/>
      <c r="F36" s="540"/>
      <c r="G36" s="540"/>
      <c r="H36" s="540"/>
      <c r="I36" s="540"/>
      <c r="J36" s="540"/>
      <c r="K36" s="540"/>
      <c r="L36" s="540"/>
      <c r="M36" s="540"/>
      <c r="N36" s="540"/>
      <c r="O36" s="540"/>
      <c r="P36" s="540"/>
      <c r="Q36" s="482" t="s">
        <v>78</v>
      </c>
      <c r="R36" s="541"/>
      <c r="S36" s="541"/>
      <c r="T36" s="541"/>
      <c r="U36" s="541"/>
      <c r="V36" s="541"/>
      <c r="W36" s="541"/>
      <c r="X36" s="541"/>
      <c r="Y36" s="541"/>
      <c r="Z36" s="541"/>
      <c r="AA36" s="541"/>
      <c r="AB36" s="541"/>
      <c r="AC36" s="541"/>
      <c r="AD36" s="542"/>
      <c r="AG36" s="90"/>
      <c r="AH36" s="90"/>
      <c r="AI36" s="90"/>
      <c r="AJ36" s="90"/>
      <c r="AK36" s="90"/>
      <c r="AL36" s="90"/>
      <c r="AM36" s="90"/>
      <c r="AN36" s="90"/>
      <c r="AO36" s="90"/>
    </row>
    <row r="37" spans="1:41" ht="25.5" customHeight="1">
      <c r="A37" s="483"/>
      <c r="B37" s="539"/>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76" t="s">
        <v>83</v>
      </c>
      <c r="R37" s="496"/>
      <c r="S37" s="496"/>
      <c r="T37" s="496"/>
      <c r="U37" s="496"/>
      <c r="V37" s="496"/>
      <c r="W37" s="496"/>
      <c r="X37" s="496"/>
      <c r="Y37" s="496"/>
      <c r="Z37" s="496"/>
      <c r="AA37" s="496"/>
      <c r="AB37" s="496"/>
      <c r="AC37" s="496"/>
      <c r="AD37" s="543"/>
      <c r="AG37" s="98"/>
      <c r="AH37" s="98"/>
      <c r="AI37" s="98"/>
      <c r="AJ37" s="98"/>
      <c r="AK37" s="98"/>
      <c r="AL37" s="98"/>
      <c r="AM37" s="98"/>
      <c r="AN37" s="98"/>
      <c r="AO37" s="98"/>
    </row>
    <row r="38" spans="1:41" ht="28.5" customHeight="1">
      <c r="A38" s="533" t="s">
        <v>479</v>
      </c>
      <c r="B38" s="588">
        <v>0.0125</v>
      </c>
      <c r="C38" s="93" t="s">
        <v>9</v>
      </c>
      <c r="D38" s="215">
        <v>0.08</v>
      </c>
      <c r="E38" s="215">
        <v>0.08</v>
      </c>
      <c r="F38" s="215">
        <v>0.08</v>
      </c>
      <c r="G38" s="215">
        <v>0.08</v>
      </c>
      <c r="H38" s="215">
        <v>0.08</v>
      </c>
      <c r="I38" s="215">
        <v>0.08</v>
      </c>
      <c r="J38" s="215">
        <v>0.08</v>
      </c>
      <c r="K38" s="215">
        <v>0.09</v>
      </c>
      <c r="L38" s="215">
        <v>0.09</v>
      </c>
      <c r="M38" s="215">
        <v>0.09</v>
      </c>
      <c r="N38" s="215">
        <v>0.09</v>
      </c>
      <c r="O38" s="215">
        <v>0.08</v>
      </c>
      <c r="P38" s="100">
        <f aca="true" t="shared" si="0" ref="P38:P45">SUM(D38:O38)</f>
        <v>0.9999999999999999</v>
      </c>
      <c r="Q38" s="508" t="s">
        <v>556</v>
      </c>
      <c r="R38" s="509"/>
      <c r="S38" s="509"/>
      <c r="T38" s="509"/>
      <c r="U38" s="509"/>
      <c r="V38" s="509"/>
      <c r="W38" s="509"/>
      <c r="X38" s="509"/>
      <c r="Y38" s="509"/>
      <c r="Z38" s="509"/>
      <c r="AA38" s="509"/>
      <c r="AB38" s="509"/>
      <c r="AC38" s="509"/>
      <c r="AD38" s="510"/>
      <c r="AE38" s="101"/>
      <c r="AG38" s="102"/>
      <c r="AH38" s="102"/>
      <c r="AI38" s="102"/>
      <c r="AJ38" s="102"/>
      <c r="AK38" s="102"/>
      <c r="AL38" s="102"/>
      <c r="AM38" s="102"/>
      <c r="AN38" s="102"/>
      <c r="AO38" s="102"/>
    </row>
    <row r="39" spans="1:31" ht="36.75" customHeight="1">
      <c r="A39" s="534"/>
      <c r="B39" s="589"/>
      <c r="C39" s="103" t="s">
        <v>10</v>
      </c>
      <c r="D39" s="104">
        <v>0.08</v>
      </c>
      <c r="E39" s="104">
        <v>0.08</v>
      </c>
      <c r="F39" s="104"/>
      <c r="G39" s="104"/>
      <c r="H39" s="104"/>
      <c r="I39" s="104"/>
      <c r="J39" s="104"/>
      <c r="K39" s="104"/>
      <c r="L39" s="104"/>
      <c r="M39" s="104"/>
      <c r="N39" s="104"/>
      <c r="O39" s="104"/>
      <c r="P39" s="105">
        <f t="shared" si="0"/>
        <v>0.16</v>
      </c>
      <c r="Q39" s="511"/>
      <c r="R39" s="512"/>
      <c r="S39" s="512"/>
      <c r="T39" s="512"/>
      <c r="U39" s="512"/>
      <c r="V39" s="512"/>
      <c r="W39" s="512"/>
      <c r="X39" s="512"/>
      <c r="Y39" s="512"/>
      <c r="Z39" s="512"/>
      <c r="AA39" s="512"/>
      <c r="AB39" s="512"/>
      <c r="AC39" s="512"/>
      <c r="AD39" s="513"/>
      <c r="AE39" s="101"/>
    </row>
    <row r="40" spans="1:31" ht="28.5" customHeight="1">
      <c r="A40" s="533" t="s">
        <v>480</v>
      </c>
      <c r="B40" s="588">
        <v>0.0125</v>
      </c>
      <c r="C40" s="106" t="s">
        <v>9</v>
      </c>
      <c r="D40" s="215"/>
      <c r="E40" s="215"/>
      <c r="F40" s="215"/>
      <c r="G40" s="215"/>
      <c r="H40" s="215"/>
      <c r="I40" s="215"/>
      <c r="J40" s="215"/>
      <c r="K40" s="215">
        <v>0.2</v>
      </c>
      <c r="L40" s="215">
        <v>0.2</v>
      </c>
      <c r="M40" s="215">
        <v>0.2</v>
      </c>
      <c r="N40" s="215">
        <v>0.2</v>
      </c>
      <c r="O40" s="215">
        <v>0.2</v>
      </c>
      <c r="P40" s="105">
        <f t="shared" si="0"/>
        <v>1</v>
      </c>
      <c r="Q40" s="590"/>
      <c r="R40" s="591"/>
      <c r="S40" s="591"/>
      <c r="T40" s="591"/>
      <c r="U40" s="591"/>
      <c r="V40" s="591"/>
      <c r="W40" s="591"/>
      <c r="X40" s="591"/>
      <c r="Y40" s="591"/>
      <c r="Z40" s="591"/>
      <c r="AA40" s="591"/>
      <c r="AB40" s="591"/>
      <c r="AC40" s="591"/>
      <c r="AD40" s="592"/>
      <c r="AE40" s="101"/>
    </row>
    <row r="41" spans="1:31" ht="39" customHeight="1">
      <c r="A41" s="534"/>
      <c r="B41" s="589"/>
      <c r="C41" s="103" t="s">
        <v>10</v>
      </c>
      <c r="D41" s="104"/>
      <c r="E41" s="104"/>
      <c r="F41" s="104"/>
      <c r="G41" s="104"/>
      <c r="H41" s="104"/>
      <c r="I41" s="104"/>
      <c r="J41" s="104"/>
      <c r="K41" s="104"/>
      <c r="L41" s="108"/>
      <c r="M41" s="108"/>
      <c r="N41" s="108"/>
      <c r="O41" s="108"/>
      <c r="P41" s="105">
        <f t="shared" si="0"/>
        <v>0</v>
      </c>
      <c r="Q41" s="596"/>
      <c r="R41" s="597"/>
      <c r="S41" s="597"/>
      <c r="T41" s="597"/>
      <c r="U41" s="597"/>
      <c r="V41" s="597"/>
      <c r="W41" s="597"/>
      <c r="X41" s="597"/>
      <c r="Y41" s="597"/>
      <c r="Z41" s="597"/>
      <c r="AA41" s="597"/>
      <c r="AB41" s="597"/>
      <c r="AC41" s="597"/>
      <c r="AD41" s="598"/>
      <c r="AE41" s="101"/>
    </row>
    <row r="42" spans="1:31" ht="28.5" customHeight="1">
      <c r="A42" s="533" t="s">
        <v>481</v>
      </c>
      <c r="B42" s="588">
        <v>0.0125</v>
      </c>
      <c r="C42" s="106" t="s">
        <v>9</v>
      </c>
      <c r="D42" s="215">
        <v>0.08</v>
      </c>
      <c r="E42" s="215">
        <v>0.08</v>
      </c>
      <c r="F42" s="215">
        <v>0.08</v>
      </c>
      <c r="G42" s="215">
        <v>0.08</v>
      </c>
      <c r="H42" s="215">
        <v>0.08</v>
      </c>
      <c r="I42" s="215">
        <v>0.08</v>
      </c>
      <c r="J42" s="215">
        <v>0.08</v>
      </c>
      <c r="K42" s="215">
        <v>0.09</v>
      </c>
      <c r="L42" s="215">
        <v>0.09</v>
      </c>
      <c r="M42" s="215">
        <v>0.09</v>
      </c>
      <c r="N42" s="215">
        <v>0.09</v>
      </c>
      <c r="O42" s="215">
        <v>0.08</v>
      </c>
      <c r="P42" s="105">
        <f t="shared" si="0"/>
        <v>0.9999999999999999</v>
      </c>
      <c r="Q42" s="508" t="s">
        <v>557</v>
      </c>
      <c r="R42" s="509"/>
      <c r="S42" s="509"/>
      <c r="T42" s="509"/>
      <c r="U42" s="509"/>
      <c r="V42" s="509"/>
      <c r="W42" s="509"/>
      <c r="X42" s="509"/>
      <c r="Y42" s="509"/>
      <c r="Z42" s="509"/>
      <c r="AA42" s="509"/>
      <c r="AB42" s="509"/>
      <c r="AC42" s="509"/>
      <c r="AD42" s="510"/>
      <c r="AE42" s="101"/>
    </row>
    <row r="43" spans="1:31" ht="39" customHeight="1">
      <c r="A43" s="534"/>
      <c r="B43" s="589"/>
      <c r="C43" s="103" t="s">
        <v>10</v>
      </c>
      <c r="D43" s="104">
        <v>0.08</v>
      </c>
      <c r="E43" s="104">
        <v>0.08</v>
      </c>
      <c r="F43" s="104"/>
      <c r="G43" s="109"/>
      <c r="H43" s="104"/>
      <c r="I43" s="104"/>
      <c r="J43" s="104"/>
      <c r="K43" s="104"/>
      <c r="L43" s="108"/>
      <c r="M43" s="108"/>
      <c r="N43" s="108"/>
      <c r="O43" s="108"/>
      <c r="P43" s="105">
        <f t="shared" si="0"/>
        <v>0.16</v>
      </c>
      <c r="Q43" s="511"/>
      <c r="R43" s="512"/>
      <c r="S43" s="512"/>
      <c r="T43" s="512"/>
      <c r="U43" s="512"/>
      <c r="V43" s="512"/>
      <c r="W43" s="512"/>
      <c r="X43" s="512"/>
      <c r="Y43" s="512"/>
      <c r="Z43" s="512"/>
      <c r="AA43" s="512"/>
      <c r="AB43" s="512"/>
      <c r="AC43" s="512"/>
      <c r="AD43" s="513"/>
      <c r="AE43" s="101"/>
    </row>
    <row r="44" spans="1:31" ht="28.5" customHeight="1">
      <c r="A44" s="533" t="s">
        <v>482</v>
      </c>
      <c r="B44" s="588">
        <v>0.0125</v>
      </c>
      <c r="C44" s="106" t="s">
        <v>9</v>
      </c>
      <c r="D44" s="215"/>
      <c r="E44" s="215"/>
      <c r="F44" s="215"/>
      <c r="G44" s="215"/>
      <c r="H44" s="215"/>
      <c r="I44" s="215"/>
      <c r="J44" s="215"/>
      <c r="K44" s="215">
        <v>0.2</v>
      </c>
      <c r="L44" s="215">
        <v>0.2</v>
      </c>
      <c r="M44" s="215">
        <v>0.2</v>
      </c>
      <c r="N44" s="215">
        <v>0.2</v>
      </c>
      <c r="O44" s="215">
        <v>0.2</v>
      </c>
      <c r="P44" s="105">
        <f t="shared" si="0"/>
        <v>1</v>
      </c>
      <c r="Q44" s="590"/>
      <c r="R44" s="591"/>
      <c r="S44" s="591"/>
      <c r="T44" s="591"/>
      <c r="U44" s="591"/>
      <c r="V44" s="591"/>
      <c r="W44" s="591"/>
      <c r="X44" s="591"/>
      <c r="Y44" s="591"/>
      <c r="Z44" s="591"/>
      <c r="AA44" s="591"/>
      <c r="AB44" s="591"/>
      <c r="AC44" s="591"/>
      <c r="AD44" s="592"/>
      <c r="AE44" s="101"/>
    </row>
    <row r="45" spans="1:31" ht="30.75" customHeight="1" thickBot="1">
      <c r="A45" s="534"/>
      <c r="B45" s="589"/>
      <c r="C45" s="94" t="s">
        <v>10</v>
      </c>
      <c r="D45" s="110"/>
      <c r="E45" s="110"/>
      <c r="F45" s="110"/>
      <c r="G45" s="110"/>
      <c r="H45" s="110"/>
      <c r="I45" s="110"/>
      <c r="J45" s="110"/>
      <c r="K45" s="110"/>
      <c r="L45" s="111"/>
      <c r="M45" s="111"/>
      <c r="N45" s="111"/>
      <c r="O45" s="111"/>
      <c r="P45" s="112">
        <f t="shared" si="0"/>
        <v>0</v>
      </c>
      <c r="Q45" s="593"/>
      <c r="R45" s="594"/>
      <c r="S45" s="594"/>
      <c r="T45" s="594"/>
      <c r="U45" s="594"/>
      <c r="V45" s="594"/>
      <c r="W45" s="594"/>
      <c r="X45" s="594"/>
      <c r="Y45" s="594"/>
      <c r="Z45" s="594"/>
      <c r="AA45" s="594"/>
      <c r="AB45" s="594"/>
      <c r="AC45" s="594"/>
      <c r="AD45" s="595"/>
      <c r="AE45" s="101"/>
    </row>
    <row r="46" ht="15">
      <c r="A46" s="52" t="s">
        <v>296</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95"/>
      <c r="B1" s="398" t="s">
        <v>16</v>
      </c>
      <c r="C1" s="399"/>
      <c r="D1" s="399"/>
      <c r="E1" s="399"/>
      <c r="F1" s="399"/>
      <c r="G1" s="399"/>
      <c r="H1" s="399"/>
      <c r="I1" s="399"/>
      <c r="J1" s="399"/>
      <c r="K1" s="399"/>
      <c r="L1" s="399"/>
      <c r="M1" s="399"/>
      <c r="N1" s="399"/>
      <c r="O1" s="399"/>
      <c r="P1" s="399"/>
      <c r="Q1" s="399"/>
      <c r="R1" s="399"/>
      <c r="S1" s="399"/>
      <c r="T1" s="399"/>
      <c r="U1" s="399"/>
      <c r="V1" s="399"/>
      <c r="W1" s="399"/>
      <c r="X1" s="399"/>
      <c r="Y1" s="400"/>
      <c r="Z1" s="401" t="s">
        <v>18</v>
      </c>
      <c r="AA1" s="402"/>
      <c r="AB1" s="403"/>
    </row>
    <row r="2" spans="1:28" ht="30.75" customHeight="1">
      <c r="A2" s="396"/>
      <c r="B2" s="404" t="s">
        <v>17</v>
      </c>
      <c r="C2" s="405"/>
      <c r="D2" s="405"/>
      <c r="E2" s="405"/>
      <c r="F2" s="405"/>
      <c r="G2" s="405"/>
      <c r="H2" s="405"/>
      <c r="I2" s="405"/>
      <c r="J2" s="405"/>
      <c r="K2" s="405"/>
      <c r="L2" s="405"/>
      <c r="M2" s="405"/>
      <c r="N2" s="405"/>
      <c r="O2" s="405"/>
      <c r="P2" s="405"/>
      <c r="Q2" s="405"/>
      <c r="R2" s="405"/>
      <c r="S2" s="405"/>
      <c r="T2" s="405"/>
      <c r="U2" s="405"/>
      <c r="V2" s="405"/>
      <c r="W2" s="405"/>
      <c r="X2" s="405"/>
      <c r="Y2" s="406"/>
      <c r="Z2" s="638" t="s">
        <v>182</v>
      </c>
      <c r="AA2" s="639"/>
      <c r="AB2" s="640"/>
    </row>
    <row r="3" spans="1:28" ht="24" customHeight="1">
      <c r="A3" s="396"/>
      <c r="B3" s="410" t="s">
        <v>297</v>
      </c>
      <c r="C3" s="411"/>
      <c r="D3" s="411"/>
      <c r="E3" s="411"/>
      <c r="F3" s="411"/>
      <c r="G3" s="411"/>
      <c r="H3" s="411"/>
      <c r="I3" s="411"/>
      <c r="J3" s="411"/>
      <c r="K3" s="411"/>
      <c r="L3" s="411"/>
      <c r="M3" s="411"/>
      <c r="N3" s="411"/>
      <c r="O3" s="411"/>
      <c r="P3" s="411"/>
      <c r="Q3" s="411"/>
      <c r="R3" s="411"/>
      <c r="S3" s="411"/>
      <c r="T3" s="411"/>
      <c r="U3" s="411"/>
      <c r="V3" s="411"/>
      <c r="W3" s="411"/>
      <c r="X3" s="411"/>
      <c r="Y3" s="412"/>
      <c r="Z3" s="638" t="s">
        <v>183</v>
      </c>
      <c r="AA3" s="639"/>
      <c r="AB3" s="640"/>
    </row>
    <row r="4" spans="1:28" ht="15.75" customHeight="1" thickBot="1">
      <c r="A4" s="397"/>
      <c r="B4" s="413"/>
      <c r="C4" s="414"/>
      <c r="D4" s="414"/>
      <c r="E4" s="414"/>
      <c r="F4" s="414"/>
      <c r="G4" s="414"/>
      <c r="H4" s="414"/>
      <c r="I4" s="414"/>
      <c r="J4" s="414"/>
      <c r="K4" s="414"/>
      <c r="L4" s="414"/>
      <c r="M4" s="414"/>
      <c r="N4" s="414"/>
      <c r="O4" s="414"/>
      <c r="P4" s="414"/>
      <c r="Q4" s="414"/>
      <c r="R4" s="414"/>
      <c r="S4" s="414"/>
      <c r="T4" s="414"/>
      <c r="U4" s="414"/>
      <c r="V4" s="414"/>
      <c r="W4" s="414"/>
      <c r="X4" s="414"/>
      <c r="Y4" s="415"/>
      <c r="Z4" s="426" t="s">
        <v>177</v>
      </c>
      <c r="AA4" s="427"/>
      <c r="AB4" s="42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7" t="s">
        <v>0</v>
      </c>
      <c r="B7" s="388"/>
      <c r="C7" s="429"/>
      <c r="D7" s="430"/>
      <c r="E7" s="430"/>
      <c r="F7" s="430"/>
      <c r="G7" s="430"/>
      <c r="H7" s="430"/>
      <c r="I7" s="430"/>
      <c r="J7" s="430"/>
      <c r="K7" s="431"/>
      <c r="L7" s="64"/>
      <c r="M7" s="65"/>
      <c r="N7" s="65"/>
      <c r="O7" s="65"/>
      <c r="P7" s="65"/>
      <c r="Q7" s="66"/>
      <c r="R7" s="609" t="s">
        <v>71</v>
      </c>
      <c r="S7" s="641"/>
      <c r="T7" s="610"/>
      <c r="U7" s="603" t="s">
        <v>74</v>
      </c>
      <c r="V7" s="604"/>
      <c r="W7" s="609" t="s">
        <v>67</v>
      </c>
      <c r="X7" s="610"/>
      <c r="Y7" s="393" t="s">
        <v>70</v>
      </c>
      <c r="Z7" s="394"/>
      <c r="AA7" s="644"/>
      <c r="AB7" s="645"/>
    </row>
    <row r="8" spans="1:28" ht="15" customHeight="1">
      <c r="A8" s="389"/>
      <c r="B8" s="390"/>
      <c r="C8" s="432"/>
      <c r="D8" s="433"/>
      <c r="E8" s="433"/>
      <c r="F8" s="433"/>
      <c r="G8" s="433"/>
      <c r="H8" s="433"/>
      <c r="I8" s="433"/>
      <c r="J8" s="433"/>
      <c r="K8" s="434"/>
      <c r="L8" s="64"/>
      <c r="M8" s="65"/>
      <c r="N8" s="65"/>
      <c r="O8" s="65"/>
      <c r="P8" s="65"/>
      <c r="Q8" s="66"/>
      <c r="R8" s="611"/>
      <c r="S8" s="642"/>
      <c r="T8" s="612"/>
      <c r="U8" s="605"/>
      <c r="V8" s="606"/>
      <c r="W8" s="611"/>
      <c r="X8" s="612"/>
      <c r="Y8" s="418" t="s">
        <v>68</v>
      </c>
      <c r="Z8" s="419"/>
      <c r="AA8" s="420"/>
      <c r="AB8" s="421"/>
    </row>
    <row r="9" spans="1:28" ht="15" customHeight="1" thickBot="1">
      <c r="A9" s="391"/>
      <c r="B9" s="392"/>
      <c r="C9" s="435"/>
      <c r="D9" s="436"/>
      <c r="E9" s="436"/>
      <c r="F9" s="436"/>
      <c r="G9" s="436"/>
      <c r="H9" s="436"/>
      <c r="I9" s="436"/>
      <c r="J9" s="436"/>
      <c r="K9" s="437"/>
      <c r="L9" s="64"/>
      <c r="M9" s="65"/>
      <c r="N9" s="65"/>
      <c r="O9" s="65"/>
      <c r="P9" s="65"/>
      <c r="Q9" s="66"/>
      <c r="R9" s="613"/>
      <c r="S9" s="643"/>
      <c r="T9" s="614"/>
      <c r="U9" s="607"/>
      <c r="V9" s="608"/>
      <c r="W9" s="613"/>
      <c r="X9" s="614"/>
      <c r="Y9" s="422" t="s">
        <v>69</v>
      </c>
      <c r="Z9" s="423"/>
      <c r="AA9" s="621"/>
      <c r="AB9" s="62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50" t="s">
        <v>77</v>
      </c>
      <c r="B11" s="451"/>
      <c r="C11" s="452"/>
      <c r="D11" s="453"/>
      <c r="E11" s="453"/>
      <c r="F11" s="453"/>
      <c r="G11" s="453"/>
      <c r="H11" s="453"/>
      <c r="I11" s="453"/>
      <c r="J11" s="453"/>
      <c r="K11" s="454"/>
      <c r="L11" s="74"/>
      <c r="M11" s="455" t="s">
        <v>73</v>
      </c>
      <c r="N11" s="456"/>
      <c r="O11" s="456"/>
      <c r="P11" s="456"/>
      <c r="Q11" s="457"/>
      <c r="R11" s="458"/>
      <c r="S11" s="459"/>
      <c r="T11" s="459"/>
      <c r="U11" s="459"/>
      <c r="V11" s="460"/>
      <c r="W11" s="455" t="s">
        <v>72</v>
      </c>
      <c r="X11" s="457"/>
      <c r="Y11" s="461"/>
      <c r="Z11" s="462"/>
      <c r="AA11" s="462"/>
      <c r="AB11" s="463"/>
    </row>
    <row r="12" spans="1:28" ht="9" customHeight="1" thickBot="1">
      <c r="A12" s="61"/>
      <c r="B12" s="56"/>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75"/>
      <c r="AB12" s="76"/>
    </row>
    <row r="13" spans="1:28" s="78" customFormat="1" ht="37.5" customHeight="1" thickBot="1">
      <c r="A13" s="450" t="s">
        <v>79</v>
      </c>
      <c r="B13" s="451"/>
      <c r="C13" s="465"/>
      <c r="D13" s="466"/>
      <c r="E13" s="466"/>
      <c r="F13" s="466"/>
      <c r="G13" s="466"/>
      <c r="H13" s="466"/>
      <c r="I13" s="466"/>
      <c r="J13" s="466"/>
      <c r="K13" s="466"/>
      <c r="L13" s="466"/>
      <c r="M13" s="466"/>
      <c r="N13" s="466"/>
      <c r="O13" s="466"/>
      <c r="P13" s="466"/>
      <c r="Q13" s="467"/>
      <c r="R13" s="56"/>
      <c r="S13" s="615" t="s">
        <v>14</v>
      </c>
      <c r="T13" s="615"/>
      <c r="U13" s="77"/>
      <c r="V13" s="630" t="s">
        <v>15</v>
      </c>
      <c r="W13" s="615"/>
      <c r="X13" s="615"/>
      <c r="Y13" s="615"/>
      <c r="Z13" s="56"/>
      <c r="AA13" s="473"/>
      <c r="AB13" s="474"/>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38" t="s">
        <v>295</v>
      </c>
      <c r="B15" s="439"/>
      <c r="C15" s="636" t="s">
        <v>330</v>
      </c>
      <c r="D15" s="82"/>
      <c r="E15" s="82"/>
      <c r="F15" s="82"/>
      <c r="G15" s="82"/>
      <c r="H15" s="82"/>
      <c r="I15" s="82"/>
      <c r="J15" s="83"/>
      <c r="K15" s="84"/>
      <c r="L15" s="83"/>
      <c r="M15" s="62"/>
      <c r="N15" s="62"/>
      <c r="O15" s="62"/>
      <c r="P15" s="62"/>
      <c r="Q15" s="631" t="s">
        <v>1</v>
      </c>
      <c r="R15" s="632"/>
      <c r="S15" s="632"/>
      <c r="T15" s="632"/>
      <c r="U15" s="632"/>
      <c r="V15" s="632"/>
      <c r="W15" s="632"/>
      <c r="X15" s="632"/>
      <c r="Y15" s="632"/>
      <c r="Z15" s="632"/>
      <c r="AA15" s="632"/>
      <c r="AB15" s="633"/>
    </row>
    <row r="16" spans="1:28" ht="35.25" customHeight="1" thickBot="1">
      <c r="A16" s="442"/>
      <c r="B16" s="443"/>
      <c r="C16" s="637"/>
      <c r="D16" s="82"/>
      <c r="E16" s="82"/>
      <c r="F16" s="82"/>
      <c r="G16" s="82"/>
      <c r="H16" s="82"/>
      <c r="I16" s="82"/>
      <c r="J16" s="83"/>
      <c r="K16" s="83"/>
      <c r="L16" s="83"/>
      <c r="M16" s="62"/>
      <c r="N16" s="62"/>
      <c r="O16" s="62"/>
      <c r="P16" s="62"/>
      <c r="Q16" s="619" t="s">
        <v>2</v>
      </c>
      <c r="R16" s="601"/>
      <c r="S16" s="601"/>
      <c r="T16" s="601"/>
      <c r="U16" s="601"/>
      <c r="V16" s="620"/>
      <c r="W16" s="600" t="s">
        <v>3</v>
      </c>
      <c r="X16" s="601"/>
      <c r="Y16" s="601"/>
      <c r="Z16" s="601"/>
      <c r="AA16" s="601"/>
      <c r="AB16" s="602"/>
    </row>
    <row r="17" spans="1:30" ht="27" customHeight="1">
      <c r="A17" s="85"/>
      <c r="B17" s="62"/>
      <c r="C17" s="62"/>
      <c r="D17" s="82"/>
      <c r="E17" s="82"/>
      <c r="F17" s="82"/>
      <c r="G17" s="82"/>
      <c r="H17" s="82"/>
      <c r="I17" s="82"/>
      <c r="J17" s="82"/>
      <c r="K17" s="82"/>
      <c r="L17" s="82"/>
      <c r="M17" s="62"/>
      <c r="N17" s="62"/>
      <c r="O17" s="62"/>
      <c r="P17" s="62"/>
      <c r="Q17" s="652" t="s">
        <v>4</v>
      </c>
      <c r="R17" s="653"/>
      <c r="S17" s="649"/>
      <c r="T17" s="616" t="s">
        <v>190</v>
      </c>
      <c r="U17" s="617"/>
      <c r="V17" s="618"/>
      <c r="W17" s="648" t="s">
        <v>4</v>
      </c>
      <c r="X17" s="649"/>
      <c r="Y17" s="648" t="s">
        <v>5</v>
      </c>
      <c r="Z17" s="649"/>
      <c r="AA17" s="616" t="s">
        <v>90</v>
      </c>
      <c r="AB17" s="650"/>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16"/>
      <c r="U18" s="617"/>
      <c r="V18" s="618"/>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651"/>
      <c r="R19" s="626"/>
      <c r="S19" s="627"/>
      <c r="T19" s="625"/>
      <c r="U19" s="626"/>
      <c r="V19" s="627"/>
      <c r="W19" s="634"/>
      <c r="X19" s="635"/>
      <c r="Y19" s="646"/>
      <c r="Z19" s="647"/>
      <c r="AA19" s="654"/>
      <c r="AB19" s="655"/>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86" t="s">
        <v>76</v>
      </c>
      <c r="B21" s="487"/>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9"/>
    </row>
    <row r="22" spans="1:28" ht="15" customHeight="1">
      <c r="A22" s="490" t="s">
        <v>191</v>
      </c>
      <c r="B22" s="492" t="s">
        <v>6</v>
      </c>
      <c r="C22" s="493"/>
      <c r="D22" s="376" t="s">
        <v>7</v>
      </c>
      <c r="E22" s="496"/>
      <c r="F22" s="496"/>
      <c r="G22" s="496"/>
      <c r="H22" s="496"/>
      <c r="I22" s="496"/>
      <c r="J22" s="496"/>
      <c r="K22" s="496"/>
      <c r="L22" s="496"/>
      <c r="M22" s="496"/>
      <c r="N22" s="496"/>
      <c r="O22" s="497"/>
      <c r="P22" s="362" t="s">
        <v>8</v>
      </c>
      <c r="Q22" s="362" t="s">
        <v>84</v>
      </c>
      <c r="R22" s="362"/>
      <c r="S22" s="362"/>
      <c r="T22" s="362"/>
      <c r="U22" s="362"/>
      <c r="V22" s="362"/>
      <c r="W22" s="362"/>
      <c r="X22" s="362"/>
      <c r="Y22" s="362"/>
      <c r="Z22" s="362"/>
      <c r="AA22" s="362"/>
      <c r="AB22" s="498"/>
    </row>
    <row r="23" spans="1:28" ht="27" customHeight="1">
      <c r="A23" s="491"/>
      <c r="B23" s="494"/>
      <c r="C23" s="495"/>
      <c r="D23" s="155" t="s">
        <v>39</v>
      </c>
      <c r="E23" s="155" t="s">
        <v>40</v>
      </c>
      <c r="F23" s="155" t="s">
        <v>41</v>
      </c>
      <c r="G23" s="155" t="s">
        <v>42</v>
      </c>
      <c r="H23" s="155" t="s">
        <v>43</v>
      </c>
      <c r="I23" s="155" t="s">
        <v>44</v>
      </c>
      <c r="J23" s="155" t="s">
        <v>45</v>
      </c>
      <c r="K23" s="155" t="s">
        <v>46</v>
      </c>
      <c r="L23" s="155" t="s">
        <v>47</v>
      </c>
      <c r="M23" s="155" t="s">
        <v>48</v>
      </c>
      <c r="N23" s="155" t="s">
        <v>49</v>
      </c>
      <c r="O23" s="155" t="s">
        <v>50</v>
      </c>
      <c r="P23" s="497"/>
      <c r="Q23" s="362"/>
      <c r="R23" s="362"/>
      <c r="S23" s="362"/>
      <c r="T23" s="362"/>
      <c r="U23" s="362"/>
      <c r="V23" s="362"/>
      <c r="W23" s="362"/>
      <c r="X23" s="362"/>
      <c r="Y23" s="362"/>
      <c r="Z23" s="362"/>
      <c r="AA23" s="362"/>
      <c r="AB23" s="498"/>
    </row>
    <row r="24" spans="1:28" ht="42" customHeight="1" thickBot="1">
      <c r="A24" s="88"/>
      <c r="B24" s="499"/>
      <c r="C24" s="500"/>
      <c r="D24" s="92"/>
      <c r="E24" s="92"/>
      <c r="F24" s="92"/>
      <c r="G24" s="92"/>
      <c r="H24" s="92"/>
      <c r="I24" s="92"/>
      <c r="J24" s="92"/>
      <c r="K24" s="92"/>
      <c r="L24" s="92"/>
      <c r="M24" s="92"/>
      <c r="N24" s="92"/>
      <c r="O24" s="92"/>
      <c r="P24" s="89">
        <f>SUM(D24:O24)</f>
        <v>0</v>
      </c>
      <c r="Q24" s="501" t="s">
        <v>298</v>
      </c>
      <c r="R24" s="501"/>
      <c r="S24" s="501"/>
      <c r="T24" s="501"/>
      <c r="U24" s="501"/>
      <c r="V24" s="501"/>
      <c r="W24" s="501"/>
      <c r="X24" s="501"/>
      <c r="Y24" s="501"/>
      <c r="Z24" s="501"/>
      <c r="AA24" s="501"/>
      <c r="AB24" s="502"/>
    </row>
    <row r="25" spans="1:28" ht="21.75" customHeight="1">
      <c r="A25" s="503" t="s">
        <v>294</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5"/>
    </row>
    <row r="26" spans="1:39" ht="22.5" customHeight="1">
      <c r="A26" s="483" t="s">
        <v>192</v>
      </c>
      <c r="B26" s="362" t="s">
        <v>62</v>
      </c>
      <c r="C26" s="362" t="s">
        <v>6</v>
      </c>
      <c r="D26" s="362" t="s">
        <v>60</v>
      </c>
      <c r="E26" s="362"/>
      <c r="F26" s="362"/>
      <c r="G26" s="362"/>
      <c r="H26" s="362"/>
      <c r="I26" s="362"/>
      <c r="J26" s="362"/>
      <c r="K26" s="362"/>
      <c r="L26" s="362"/>
      <c r="M26" s="362"/>
      <c r="N26" s="362"/>
      <c r="O26" s="362"/>
      <c r="P26" s="362"/>
      <c r="Q26" s="362" t="s">
        <v>85</v>
      </c>
      <c r="R26" s="362"/>
      <c r="S26" s="362"/>
      <c r="T26" s="362"/>
      <c r="U26" s="362"/>
      <c r="V26" s="362"/>
      <c r="W26" s="362"/>
      <c r="X26" s="362"/>
      <c r="Y26" s="362"/>
      <c r="Z26" s="362"/>
      <c r="AA26" s="362"/>
      <c r="AB26" s="498"/>
      <c r="AE26" s="90"/>
      <c r="AF26" s="90"/>
      <c r="AG26" s="90"/>
      <c r="AH26" s="90"/>
      <c r="AI26" s="90"/>
      <c r="AJ26" s="90"/>
      <c r="AK26" s="90"/>
      <c r="AL26" s="90"/>
      <c r="AM26" s="90"/>
    </row>
    <row r="27" spans="1:39" ht="22.5" customHeight="1">
      <c r="A27" s="483"/>
      <c r="B27" s="362"/>
      <c r="C27" s="50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94" t="s">
        <v>80</v>
      </c>
      <c r="R27" s="507"/>
      <c r="S27" s="507"/>
      <c r="T27" s="495"/>
      <c r="U27" s="494" t="s">
        <v>81</v>
      </c>
      <c r="V27" s="507"/>
      <c r="W27" s="507"/>
      <c r="X27" s="495"/>
      <c r="Y27" s="494" t="s">
        <v>82</v>
      </c>
      <c r="Z27" s="507"/>
      <c r="AA27" s="507"/>
      <c r="AB27" s="514"/>
      <c r="AE27" s="90"/>
      <c r="AF27" s="90"/>
      <c r="AG27" s="90"/>
      <c r="AH27" s="90"/>
      <c r="AI27" s="90"/>
      <c r="AJ27" s="90"/>
      <c r="AK27" s="90"/>
      <c r="AL27" s="90"/>
      <c r="AM27" s="90"/>
    </row>
    <row r="28" spans="1:39" ht="33" customHeight="1">
      <c r="A28" s="515"/>
      <c r="B28" s="599"/>
      <c r="C28" s="93" t="s">
        <v>9</v>
      </c>
      <c r="D28" s="92"/>
      <c r="E28" s="92"/>
      <c r="F28" s="92"/>
      <c r="G28" s="92"/>
      <c r="H28" s="92"/>
      <c r="I28" s="92"/>
      <c r="J28" s="92"/>
      <c r="K28" s="92"/>
      <c r="L28" s="92"/>
      <c r="M28" s="92"/>
      <c r="N28" s="92"/>
      <c r="O28" s="92"/>
      <c r="P28" s="177">
        <f>SUM(D28:O28)</f>
        <v>0</v>
      </c>
      <c r="Q28" s="525" t="s">
        <v>194</v>
      </c>
      <c r="R28" s="526"/>
      <c r="S28" s="526"/>
      <c r="T28" s="527"/>
      <c r="U28" s="525" t="s">
        <v>195</v>
      </c>
      <c r="V28" s="526"/>
      <c r="W28" s="526"/>
      <c r="X28" s="527"/>
      <c r="Y28" s="525" t="s">
        <v>196</v>
      </c>
      <c r="Z28" s="526"/>
      <c r="AA28" s="526"/>
      <c r="AB28" s="550"/>
      <c r="AE28" s="90"/>
      <c r="AF28" s="90"/>
      <c r="AG28" s="90"/>
      <c r="AH28" s="90"/>
      <c r="AI28" s="90"/>
      <c r="AJ28" s="90"/>
      <c r="AK28" s="90"/>
      <c r="AL28" s="90"/>
      <c r="AM28" s="90"/>
    </row>
    <row r="29" spans="1:39" ht="33.75" customHeight="1" thickBot="1">
      <c r="A29" s="516"/>
      <c r="B29" s="518"/>
      <c r="C29" s="94" t="s">
        <v>10</v>
      </c>
      <c r="D29" s="95"/>
      <c r="E29" s="95"/>
      <c r="F29" s="95"/>
      <c r="G29" s="96"/>
      <c r="H29" s="96"/>
      <c r="I29" s="96"/>
      <c r="J29" s="96"/>
      <c r="K29" s="96"/>
      <c r="L29" s="96"/>
      <c r="M29" s="96"/>
      <c r="N29" s="96"/>
      <c r="O29" s="96"/>
      <c r="P29" s="178">
        <f>SUM(D29:O29)</f>
        <v>0</v>
      </c>
      <c r="Q29" s="528"/>
      <c r="R29" s="529"/>
      <c r="S29" s="529"/>
      <c r="T29" s="530"/>
      <c r="U29" s="528"/>
      <c r="V29" s="529"/>
      <c r="W29" s="529"/>
      <c r="X29" s="530"/>
      <c r="Y29" s="528"/>
      <c r="Z29" s="529"/>
      <c r="AA29" s="529"/>
      <c r="AB29" s="551"/>
      <c r="AC29" s="50"/>
      <c r="AD29" s="97"/>
      <c r="AE29" s="90"/>
      <c r="AF29" s="90"/>
      <c r="AG29" s="90"/>
      <c r="AH29" s="90"/>
      <c r="AI29" s="90"/>
      <c r="AJ29" s="90"/>
      <c r="AK29" s="90"/>
      <c r="AL29" s="90"/>
      <c r="AM29" s="90"/>
    </row>
    <row r="30" spans="1:39" ht="25.5" customHeight="1">
      <c r="A30" s="481" t="s">
        <v>193</v>
      </c>
      <c r="B30" s="538" t="s">
        <v>61</v>
      </c>
      <c r="C30" s="540" t="s">
        <v>11</v>
      </c>
      <c r="D30" s="540"/>
      <c r="E30" s="540"/>
      <c r="F30" s="540"/>
      <c r="G30" s="540"/>
      <c r="H30" s="540"/>
      <c r="I30" s="540"/>
      <c r="J30" s="540"/>
      <c r="K30" s="540"/>
      <c r="L30" s="540"/>
      <c r="M30" s="540"/>
      <c r="N30" s="540"/>
      <c r="O30" s="540"/>
      <c r="P30" s="540"/>
      <c r="Q30" s="482" t="s">
        <v>78</v>
      </c>
      <c r="R30" s="541"/>
      <c r="S30" s="541"/>
      <c r="T30" s="541"/>
      <c r="U30" s="541"/>
      <c r="V30" s="541"/>
      <c r="W30" s="541"/>
      <c r="X30" s="541"/>
      <c r="Y30" s="541"/>
      <c r="Z30" s="541"/>
      <c r="AA30" s="541"/>
      <c r="AB30" s="542"/>
      <c r="AE30" s="90"/>
      <c r="AF30" s="90"/>
      <c r="AG30" s="90"/>
      <c r="AH30" s="90"/>
      <c r="AI30" s="90"/>
      <c r="AJ30" s="90"/>
      <c r="AK30" s="90"/>
      <c r="AL30" s="90"/>
      <c r="AM30" s="90"/>
    </row>
    <row r="31" spans="1:39" ht="25.5" customHeight="1">
      <c r="A31" s="483"/>
      <c r="B31" s="539"/>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76" t="s">
        <v>83</v>
      </c>
      <c r="R31" s="496"/>
      <c r="S31" s="496"/>
      <c r="T31" s="496"/>
      <c r="U31" s="496"/>
      <c r="V31" s="496"/>
      <c r="W31" s="496"/>
      <c r="X31" s="496"/>
      <c r="Y31" s="496"/>
      <c r="Z31" s="496"/>
      <c r="AA31" s="496"/>
      <c r="AB31" s="543"/>
      <c r="AE31" s="98"/>
      <c r="AF31" s="98"/>
      <c r="AG31" s="98"/>
      <c r="AH31" s="98"/>
      <c r="AI31" s="98"/>
      <c r="AJ31" s="98"/>
      <c r="AK31" s="98"/>
      <c r="AL31" s="98"/>
      <c r="AM31" s="98"/>
    </row>
    <row r="32" spans="1:39" ht="28.5" customHeight="1">
      <c r="A32" s="533"/>
      <c r="B32" s="554"/>
      <c r="C32" s="93" t="s">
        <v>9</v>
      </c>
      <c r="D32" s="99"/>
      <c r="E32" s="99"/>
      <c r="F32" s="99"/>
      <c r="G32" s="99"/>
      <c r="H32" s="99"/>
      <c r="I32" s="99"/>
      <c r="J32" s="99"/>
      <c r="K32" s="99"/>
      <c r="L32" s="99"/>
      <c r="M32" s="99"/>
      <c r="N32" s="99"/>
      <c r="O32" s="99"/>
      <c r="P32" s="100">
        <f aca="true" t="shared" si="0" ref="P32:P39">SUM(D32:O32)</f>
        <v>0</v>
      </c>
      <c r="Q32" s="556" t="s">
        <v>288</v>
      </c>
      <c r="R32" s="557"/>
      <c r="S32" s="557"/>
      <c r="T32" s="557"/>
      <c r="U32" s="557"/>
      <c r="V32" s="557"/>
      <c r="W32" s="557"/>
      <c r="X32" s="557"/>
      <c r="Y32" s="557"/>
      <c r="Z32" s="557"/>
      <c r="AA32" s="557"/>
      <c r="AB32" s="564"/>
      <c r="AC32" s="101"/>
      <c r="AE32" s="102"/>
      <c r="AF32" s="102"/>
      <c r="AG32" s="102"/>
      <c r="AH32" s="102"/>
      <c r="AI32" s="102"/>
      <c r="AJ32" s="102"/>
      <c r="AK32" s="102"/>
      <c r="AL32" s="102"/>
      <c r="AM32" s="102"/>
    </row>
    <row r="33" spans="1:29" ht="28.5" customHeight="1">
      <c r="A33" s="534"/>
      <c r="B33" s="555"/>
      <c r="C33" s="103" t="s">
        <v>10</v>
      </c>
      <c r="D33" s="104"/>
      <c r="E33" s="104"/>
      <c r="F33" s="104"/>
      <c r="G33" s="104"/>
      <c r="H33" s="104"/>
      <c r="I33" s="104"/>
      <c r="J33" s="104"/>
      <c r="K33" s="104"/>
      <c r="L33" s="104"/>
      <c r="M33" s="104"/>
      <c r="N33" s="104"/>
      <c r="O33" s="104"/>
      <c r="P33" s="105">
        <f t="shared" si="0"/>
        <v>0</v>
      </c>
      <c r="Q33" s="565"/>
      <c r="R33" s="566"/>
      <c r="S33" s="566"/>
      <c r="T33" s="566"/>
      <c r="U33" s="566"/>
      <c r="V33" s="566"/>
      <c r="W33" s="566"/>
      <c r="X33" s="566"/>
      <c r="Y33" s="566"/>
      <c r="Z33" s="566"/>
      <c r="AA33" s="566"/>
      <c r="AB33" s="567"/>
      <c r="AC33" s="101"/>
    </row>
    <row r="34" spans="1:29" ht="28.5" customHeight="1">
      <c r="A34" s="534"/>
      <c r="B34" s="623"/>
      <c r="C34" s="106" t="s">
        <v>9</v>
      </c>
      <c r="D34" s="107"/>
      <c r="E34" s="107"/>
      <c r="F34" s="107"/>
      <c r="G34" s="107"/>
      <c r="H34" s="107"/>
      <c r="I34" s="107"/>
      <c r="J34" s="107"/>
      <c r="K34" s="107"/>
      <c r="L34" s="107"/>
      <c r="M34" s="107"/>
      <c r="N34" s="107"/>
      <c r="O34" s="107"/>
      <c r="P34" s="105">
        <f t="shared" si="0"/>
        <v>0</v>
      </c>
      <c r="Q34" s="590"/>
      <c r="R34" s="591"/>
      <c r="S34" s="591"/>
      <c r="T34" s="591"/>
      <c r="U34" s="591"/>
      <c r="V34" s="591"/>
      <c r="W34" s="591"/>
      <c r="X34" s="591"/>
      <c r="Y34" s="591"/>
      <c r="Z34" s="591"/>
      <c r="AA34" s="591"/>
      <c r="AB34" s="592"/>
      <c r="AC34" s="101"/>
    </row>
    <row r="35" spans="1:29" ht="28.5" customHeight="1">
      <c r="A35" s="534"/>
      <c r="B35" s="555"/>
      <c r="C35" s="103" t="s">
        <v>10</v>
      </c>
      <c r="D35" s="104"/>
      <c r="E35" s="104"/>
      <c r="F35" s="104"/>
      <c r="G35" s="104"/>
      <c r="H35" s="104"/>
      <c r="I35" s="104"/>
      <c r="J35" s="104"/>
      <c r="K35" s="104"/>
      <c r="L35" s="108"/>
      <c r="M35" s="108"/>
      <c r="N35" s="108"/>
      <c r="O35" s="108"/>
      <c r="P35" s="105">
        <f t="shared" si="0"/>
        <v>0</v>
      </c>
      <c r="Q35" s="596"/>
      <c r="R35" s="597"/>
      <c r="S35" s="597"/>
      <c r="T35" s="597"/>
      <c r="U35" s="597"/>
      <c r="V35" s="597"/>
      <c r="W35" s="597"/>
      <c r="X35" s="597"/>
      <c r="Y35" s="597"/>
      <c r="Z35" s="597"/>
      <c r="AA35" s="597"/>
      <c r="AB35" s="598"/>
      <c r="AC35" s="101"/>
    </row>
    <row r="36" spans="1:29" ht="28.5" customHeight="1">
      <c r="A36" s="656"/>
      <c r="B36" s="623"/>
      <c r="C36" s="106" t="s">
        <v>9</v>
      </c>
      <c r="D36" s="107"/>
      <c r="E36" s="107"/>
      <c r="F36" s="107"/>
      <c r="G36" s="107"/>
      <c r="H36" s="107"/>
      <c r="I36" s="107"/>
      <c r="J36" s="107"/>
      <c r="K36" s="107"/>
      <c r="L36" s="107"/>
      <c r="M36" s="107"/>
      <c r="N36" s="107"/>
      <c r="O36" s="107"/>
      <c r="P36" s="105">
        <f t="shared" si="0"/>
        <v>0</v>
      </c>
      <c r="Q36" s="590"/>
      <c r="R36" s="591"/>
      <c r="S36" s="591"/>
      <c r="T36" s="591"/>
      <c r="U36" s="591"/>
      <c r="V36" s="591"/>
      <c r="W36" s="591"/>
      <c r="X36" s="591"/>
      <c r="Y36" s="591"/>
      <c r="Z36" s="591"/>
      <c r="AA36" s="591"/>
      <c r="AB36" s="592"/>
      <c r="AC36" s="101"/>
    </row>
    <row r="37" spans="1:29" ht="28.5" customHeight="1">
      <c r="A37" s="657"/>
      <c r="B37" s="555"/>
      <c r="C37" s="103" t="s">
        <v>10</v>
      </c>
      <c r="D37" s="104"/>
      <c r="E37" s="104"/>
      <c r="F37" s="104"/>
      <c r="G37" s="109"/>
      <c r="H37" s="104"/>
      <c r="I37" s="104"/>
      <c r="J37" s="104"/>
      <c r="K37" s="104"/>
      <c r="L37" s="108"/>
      <c r="M37" s="108"/>
      <c r="N37" s="108"/>
      <c r="O37" s="108"/>
      <c r="P37" s="105">
        <f t="shared" si="0"/>
        <v>0</v>
      </c>
      <c r="Q37" s="596"/>
      <c r="R37" s="597"/>
      <c r="S37" s="597"/>
      <c r="T37" s="597"/>
      <c r="U37" s="597"/>
      <c r="V37" s="597"/>
      <c r="W37" s="597"/>
      <c r="X37" s="597"/>
      <c r="Y37" s="597"/>
      <c r="Z37" s="597"/>
      <c r="AA37" s="597"/>
      <c r="AB37" s="598"/>
      <c r="AC37" s="101"/>
    </row>
    <row r="38" spans="1:29" ht="28.5" customHeight="1">
      <c r="A38" s="628"/>
      <c r="B38" s="623"/>
      <c r="C38" s="106" t="s">
        <v>9</v>
      </c>
      <c r="D38" s="107"/>
      <c r="E38" s="107"/>
      <c r="F38" s="107"/>
      <c r="G38" s="107"/>
      <c r="H38" s="107"/>
      <c r="I38" s="107"/>
      <c r="J38" s="107"/>
      <c r="K38" s="107"/>
      <c r="L38" s="107"/>
      <c r="M38" s="107"/>
      <c r="N38" s="107"/>
      <c r="O38" s="107"/>
      <c r="P38" s="105">
        <f t="shared" si="0"/>
        <v>0</v>
      </c>
      <c r="Q38" s="590"/>
      <c r="R38" s="591"/>
      <c r="S38" s="591"/>
      <c r="T38" s="591"/>
      <c r="U38" s="591"/>
      <c r="V38" s="591"/>
      <c r="W38" s="591"/>
      <c r="X38" s="591"/>
      <c r="Y38" s="591"/>
      <c r="Z38" s="591"/>
      <c r="AA38" s="591"/>
      <c r="AB38" s="592"/>
      <c r="AC38" s="101"/>
    </row>
    <row r="39" spans="1:29" ht="28.5" customHeight="1" thickBot="1">
      <c r="A39" s="629"/>
      <c r="B39" s="624"/>
      <c r="C39" s="94" t="s">
        <v>10</v>
      </c>
      <c r="D39" s="110"/>
      <c r="E39" s="110"/>
      <c r="F39" s="110"/>
      <c r="G39" s="110"/>
      <c r="H39" s="110"/>
      <c r="I39" s="110"/>
      <c r="J39" s="110"/>
      <c r="K39" s="110"/>
      <c r="L39" s="111"/>
      <c r="M39" s="111"/>
      <c r="N39" s="111"/>
      <c r="O39" s="111"/>
      <c r="P39" s="112">
        <f t="shared" si="0"/>
        <v>0</v>
      </c>
      <c r="Q39" s="593"/>
      <c r="R39" s="594"/>
      <c r="S39" s="594"/>
      <c r="T39" s="594"/>
      <c r="U39" s="594"/>
      <c r="V39" s="594"/>
      <c r="W39" s="594"/>
      <c r="X39" s="594"/>
      <c r="Y39" s="594"/>
      <c r="Z39" s="594"/>
      <c r="AA39" s="594"/>
      <c r="AB39" s="595"/>
      <c r="AC39" s="101"/>
    </row>
    <row r="40" ht="15">
      <c r="A40" s="52" t="s">
        <v>296</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4" zoomScaleNormal="64" workbookViewId="0" topLeftCell="A1">
      <selection activeCell="I10" sqref="I10"/>
    </sheetView>
  </sheetViews>
  <sheetFormatPr defaultColWidth="10.8515625" defaultRowHeight="15"/>
  <cols>
    <col min="1" max="1" width="38.421875" style="228" customWidth="1"/>
    <col min="2" max="2" width="15.421875" style="228" customWidth="1"/>
    <col min="3" max="14" width="20.7109375" style="228" customWidth="1"/>
    <col min="15" max="15" width="13.140625" style="228" customWidth="1"/>
    <col min="16" max="27" width="18.140625" style="228" customWidth="1"/>
    <col min="28" max="28" width="22.7109375" style="228" customWidth="1"/>
    <col min="29" max="29" width="19.00390625" style="228" customWidth="1"/>
    <col min="30" max="30" width="19.421875" style="228" customWidth="1"/>
    <col min="31" max="31" width="6.28125" style="227" bestFit="1" customWidth="1"/>
    <col min="32" max="32" width="22.8515625" style="228" customWidth="1"/>
    <col min="33" max="33" width="18.421875" style="228" bestFit="1" customWidth="1"/>
    <col min="34" max="34" width="8.421875" style="228" customWidth="1"/>
    <col min="35" max="35" width="18.421875" style="228" bestFit="1" customWidth="1"/>
    <col min="36" max="36" width="5.7109375" style="228" customWidth="1"/>
    <col min="37" max="37" width="18.421875" style="228" bestFit="1" customWidth="1"/>
    <col min="38" max="38" width="4.7109375" style="228" customWidth="1"/>
    <col min="39" max="39" width="23.00390625" style="228" bestFit="1" customWidth="1"/>
    <col min="40" max="40" width="10.8515625" style="228" customWidth="1"/>
    <col min="41" max="41" width="18.421875" style="228" bestFit="1" customWidth="1"/>
    <col min="42" max="42" width="16.140625" style="228" customWidth="1"/>
    <col min="43" max="16384" width="10.8515625" style="228" customWidth="1"/>
  </cols>
  <sheetData>
    <row r="1" spans="1:30" ht="32.25" customHeight="1">
      <c r="A1" s="665"/>
      <c r="B1" s="668" t="s">
        <v>16</v>
      </c>
      <c r="C1" s="669"/>
      <c r="D1" s="669"/>
      <c r="E1" s="669"/>
      <c r="F1" s="669"/>
      <c r="G1" s="669"/>
      <c r="H1" s="669"/>
      <c r="I1" s="669"/>
      <c r="J1" s="669"/>
      <c r="K1" s="669"/>
      <c r="L1" s="669"/>
      <c r="M1" s="669"/>
      <c r="N1" s="669"/>
      <c r="O1" s="669"/>
      <c r="P1" s="669"/>
      <c r="Q1" s="669"/>
      <c r="R1" s="669"/>
      <c r="S1" s="669"/>
      <c r="T1" s="669"/>
      <c r="U1" s="669"/>
      <c r="V1" s="669"/>
      <c r="W1" s="669"/>
      <c r="X1" s="669"/>
      <c r="Y1" s="669"/>
      <c r="Z1" s="669"/>
      <c r="AA1" s="670"/>
      <c r="AB1" s="671" t="s">
        <v>18</v>
      </c>
      <c r="AC1" s="672"/>
      <c r="AD1" s="673"/>
    </row>
    <row r="2" spans="1:30" ht="30.75" customHeight="1">
      <c r="A2" s="666"/>
      <c r="B2" s="674" t="s">
        <v>17</v>
      </c>
      <c r="C2" s="675"/>
      <c r="D2" s="675"/>
      <c r="E2" s="675"/>
      <c r="F2" s="675"/>
      <c r="G2" s="675"/>
      <c r="H2" s="675"/>
      <c r="I2" s="675"/>
      <c r="J2" s="675"/>
      <c r="K2" s="675"/>
      <c r="L2" s="675"/>
      <c r="M2" s="675"/>
      <c r="N2" s="675"/>
      <c r="O2" s="675"/>
      <c r="P2" s="675"/>
      <c r="Q2" s="675"/>
      <c r="R2" s="675"/>
      <c r="S2" s="675"/>
      <c r="T2" s="675"/>
      <c r="U2" s="675"/>
      <c r="V2" s="675"/>
      <c r="W2" s="675"/>
      <c r="X2" s="675"/>
      <c r="Y2" s="675"/>
      <c r="Z2" s="675"/>
      <c r="AA2" s="676"/>
      <c r="AB2" s="407" t="s">
        <v>440</v>
      </c>
      <c r="AC2" s="408"/>
      <c r="AD2" s="409"/>
    </row>
    <row r="3" spans="1:30" ht="24" customHeight="1">
      <c r="A3" s="666"/>
      <c r="B3" s="677" t="s">
        <v>297</v>
      </c>
      <c r="C3" s="678"/>
      <c r="D3" s="678"/>
      <c r="E3" s="678"/>
      <c r="F3" s="678"/>
      <c r="G3" s="678"/>
      <c r="H3" s="678"/>
      <c r="I3" s="678"/>
      <c r="J3" s="678"/>
      <c r="K3" s="678"/>
      <c r="L3" s="678"/>
      <c r="M3" s="678"/>
      <c r="N3" s="678"/>
      <c r="O3" s="678"/>
      <c r="P3" s="678"/>
      <c r="Q3" s="678"/>
      <c r="R3" s="678"/>
      <c r="S3" s="678"/>
      <c r="T3" s="678"/>
      <c r="U3" s="678"/>
      <c r="V3" s="678"/>
      <c r="W3" s="678"/>
      <c r="X3" s="678"/>
      <c r="Y3" s="678"/>
      <c r="Z3" s="678"/>
      <c r="AA3" s="679"/>
      <c r="AB3" s="407" t="s">
        <v>441</v>
      </c>
      <c r="AC3" s="408"/>
      <c r="AD3" s="409"/>
    </row>
    <row r="4" spans="1:30" ht="15.75" customHeight="1" thickBot="1">
      <c r="A4" s="667"/>
      <c r="B4" s="680"/>
      <c r="C4" s="681"/>
      <c r="D4" s="681"/>
      <c r="E4" s="681"/>
      <c r="F4" s="681"/>
      <c r="G4" s="681"/>
      <c r="H4" s="681"/>
      <c r="I4" s="681"/>
      <c r="J4" s="681"/>
      <c r="K4" s="681"/>
      <c r="L4" s="681"/>
      <c r="M4" s="681"/>
      <c r="N4" s="681"/>
      <c r="O4" s="681"/>
      <c r="P4" s="681"/>
      <c r="Q4" s="681"/>
      <c r="R4" s="681"/>
      <c r="S4" s="681"/>
      <c r="T4" s="681"/>
      <c r="U4" s="681"/>
      <c r="V4" s="681"/>
      <c r="W4" s="681"/>
      <c r="X4" s="681"/>
      <c r="Y4" s="681"/>
      <c r="Z4" s="681"/>
      <c r="AA4" s="682"/>
      <c r="AB4" s="685" t="s">
        <v>177</v>
      </c>
      <c r="AC4" s="686"/>
      <c r="AD4" s="687"/>
    </row>
    <row r="5" spans="1:30" ht="9" customHeight="1" thickBot="1">
      <c r="A5" s="229"/>
      <c r="B5" s="230"/>
      <c r="C5" s="231"/>
      <c r="D5" s="232"/>
      <c r="E5" s="232"/>
      <c r="F5" s="232"/>
      <c r="G5" s="232"/>
      <c r="H5" s="232"/>
      <c r="I5" s="232"/>
      <c r="J5" s="232"/>
      <c r="K5" s="232"/>
      <c r="L5" s="232"/>
      <c r="M5" s="232"/>
      <c r="N5" s="232"/>
      <c r="O5" s="232"/>
      <c r="P5" s="232"/>
      <c r="Q5" s="232"/>
      <c r="R5" s="232"/>
      <c r="S5" s="232"/>
      <c r="T5" s="232"/>
      <c r="U5" s="232"/>
      <c r="V5" s="232"/>
      <c r="W5" s="232"/>
      <c r="X5" s="232"/>
      <c r="Y5" s="232"/>
      <c r="Z5" s="233"/>
      <c r="AA5" s="232"/>
      <c r="AB5" s="234"/>
      <c r="AC5" s="235"/>
      <c r="AD5" s="236"/>
    </row>
    <row r="6" spans="1:30" ht="9" customHeight="1" thickBot="1">
      <c r="A6" s="237"/>
      <c r="B6" s="232"/>
      <c r="C6" s="232"/>
      <c r="D6" s="232"/>
      <c r="E6" s="232"/>
      <c r="F6" s="232"/>
      <c r="G6" s="232"/>
      <c r="H6" s="232"/>
      <c r="I6" s="232"/>
      <c r="J6" s="232"/>
      <c r="K6" s="232"/>
      <c r="L6" s="232"/>
      <c r="M6" s="232"/>
      <c r="N6" s="232"/>
      <c r="O6" s="232"/>
      <c r="P6" s="232"/>
      <c r="Q6" s="232"/>
      <c r="R6" s="232"/>
      <c r="S6" s="232"/>
      <c r="T6" s="232"/>
      <c r="U6" s="232"/>
      <c r="V6" s="232"/>
      <c r="W6" s="232"/>
      <c r="X6" s="232"/>
      <c r="Y6" s="232"/>
      <c r="Z6" s="233"/>
      <c r="AA6" s="232"/>
      <c r="AB6" s="232"/>
      <c r="AC6" s="238"/>
      <c r="AD6" s="239"/>
    </row>
    <row r="7" spans="1:30" ht="18.75">
      <c r="A7" s="697" t="s">
        <v>295</v>
      </c>
      <c r="B7" s="698"/>
      <c r="C7" s="703" t="s">
        <v>40</v>
      </c>
      <c r="D7" s="659" t="s">
        <v>71</v>
      </c>
      <c r="E7" s="706"/>
      <c r="F7" s="706"/>
      <c r="G7" s="706"/>
      <c r="H7" s="660"/>
      <c r="I7" s="658">
        <v>44627</v>
      </c>
      <c r="J7" s="604"/>
      <c r="K7" s="659" t="s">
        <v>67</v>
      </c>
      <c r="L7" s="660"/>
      <c r="M7" s="393" t="s">
        <v>70</v>
      </c>
      <c r="N7" s="394"/>
      <c r="O7" s="683" t="s">
        <v>412</v>
      </c>
      <c r="P7" s="684"/>
      <c r="Q7" s="232"/>
      <c r="R7" s="232"/>
      <c r="S7" s="232"/>
      <c r="T7" s="232"/>
      <c r="U7" s="232"/>
      <c r="V7" s="232"/>
      <c r="W7" s="232"/>
      <c r="X7" s="232"/>
      <c r="Y7" s="232"/>
      <c r="Z7" s="233"/>
      <c r="AA7" s="232"/>
      <c r="AB7" s="232"/>
      <c r="AC7" s="238"/>
      <c r="AD7" s="239"/>
    </row>
    <row r="8" spans="1:30" ht="15">
      <c r="A8" s="699"/>
      <c r="B8" s="700"/>
      <c r="C8" s="704"/>
      <c r="D8" s="661"/>
      <c r="E8" s="707"/>
      <c r="F8" s="707"/>
      <c r="G8" s="707"/>
      <c r="H8" s="662"/>
      <c r="I8" s="605"/>
      <c r="J8" s="606"/>
      <c r="K8" s="661"/>
      <c r="L8" s="662"/>
      <c r="M8" s="418" t="s">
        <v>68</v>
      </c>
      <c r="N8" s="419"/>
      <c r="O8" s="420"/>
      <c r="P8" s="421"/>
      <c r="Q8" s="232"/>
      <c r="R8" s="232"/>
      <c r="S8" s="232"/>
      <c r="T8" s="232"/>
      <c r="U8" s="232"/>
      <c r="V8" s="232"/>
      <c r="W8" s="232"/>
      <c r="X8" s="232"/>
      <c r="Y8" s="232"/>
      <c r="Z8" s="233"/>
      <c r="AA8" s="232"/>
      <c r="AB8" s="232"/>
      <c r="AC8" s="238"/>
      <c r="AD8" s="239"/>
    </row>
    <row r="9" spans="1:30" ht="15.75" thickBot="1">
      <c r="A9" s="701"/>
      <c r="B9" s="702"/>
      <c r="C9" s="705"/>
      <c r="D9" s="663"/>
      <c r="E9" s="708"/>
      <c r="F9" s="708"/>
      <c r="G9" s="708"/>
      <c r="H9" s="664"/>
      <c r="I9" s="607"/>
      <c r="J9" s="608"/>
      <c r="K9" s="663"/>
      <c r="L9" s="664"/>
      <c r="M9" s="422" t="s">
        <v>69</v>
      </c>
      <c r="N9" s="423"/>
      <c r="O9" s="621"/>
      <c r="P9" s="622"/>
      <c r="Q9" s="232"/>
      <c r="R9" s="232"/>
      <c r="S9" s="232"/>
      <c r="T9" s="232"/>
      <c r="U9" s="232"/>
      <c r="V9" s="232"/>
      <c r="W9" s="232"/>
      <c r="X9" s="232"/>
      <c r="Y9" s="232"/>
      <c r="Z9" s="233"/>
      <c r="AA9" s="232"/>
      <c r="AB9" s="232"/>
      <c r="AC9" s="238"/>
      <c r="AD9" s="239"/>
    </row>
    <row r="10" spans="1:30" s="247" customFormat="1" ht="15" customHeight="1" thickBot="1">
      <c r="A10" s="240"/>
      <c r="B10" s="241"/>
      <c r="C10" s="241"/>
      <c r="D10" s="242"/>
      <c r="E10" s="242"/>
      <c r="F10" s="242"/>
      <c r="G10" s="242"/>
      <c r="H10" s="242"/>
      <c r="I10" s="182"/>
      <c r="J10" s="182"/>
      <c r="K10" s="242"/>
      <c r="L10" s="242"/>
      <c r="M10" s="183"/>
      <c r="N10" s="183"/>
      <c r="O10" s="243"/>
      <c r="P10" s="243"/>
      <c r="Q10" s="241"/>
      <c r="R10" s="241"/>
      <c r="S10" s="241"/>
      <c r="T10" s="241"/>
      <c r="U10" s="241"/>
      <c r="V10" s="241"/>
      <c r="W10" s="241"/>
      <c r="X10" s="241"/>
      <c r="Y10" s="241"/>
      <c r="Z10" s="244"/>
      <c r="AA10" s="241"/>
      <c r="AB10" s="241"/>
      <c r="AC10" s="245"/>
      <c r="AD10" s="246"/>
    </row>
    <row r="11" spans="1:30" ht="15" customHeight="1">
      <c r="A11" s="659" t="s">
        <v>0</v>
      </c>
      <c r="B11" s="660"/>
      <c r="C11" s="688" t="s">
        <v>413</v>
      </c>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90"/>
    </row>
    <row r="12" spans="1:30" ht="15" customHeight="1">
      <c r="A12" s="661"/>
      <c r="B12" s="662"/>
      <c r="C12" s="691"/>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3"/>
    </row>
    <row r="13" spans="1:30" ht="15" customHeight="1" thickBot="1">
      <c r="A13" s="663"/>
      <c r="B13" s="664"/>
      <c r="C13" s="694"/>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6"/>
    </row>
    <row r="14" spans="1:30" ht="9" customHeight="1" thickBot="1">
      <c r="A14" s="248"/>
      <c r="B14" s="249"/>
      <c r="C14" s="250"/>
      <c r="D14" s="250"/>
      <c r="E14" s="250"/>
      <c r="F14" s="250"/>
      <c r="G14" s="250"/>
      <c r="H14" s="250"/>
      <c r="I14" s="250"/>
      <c r="J14" s="250"/>
      <c r="K14" s="250"/>
      <c r="L14" s="250"/>
      <c r="M14" s="251"/>
      <c r="N14" s="251"/>
      <c r="O14" s="251"/>
      <c r="P14" s="251"/>
      <c r="Q14" s="251"/>
      <c r="R14" s="252"/>
      <c r="S14" s="252"/>
      <c r="T14" s="252"/>
      <c r="U14" s="252"/>
      <c r="V14" s="252"/>
      <c r="W14" s="252"/>
      <c r="X14" s="252"/>
      <c r="Y14" s="242"/>
      <c r="Z14" s="242"/>
      <c r="AA14" s="242"/>
      <c r="AB14" s="242"/>
      <c r="AC14" s="242"/>
      <c r="AD14" s="253"/>
    </row>
    <row r="15" spans="1:30" ht="39" customHeight="1" thickBot="1">
      <c r="A15" s="709" t="s">
        <v>77</v>
      </c>
      <c r="B15" s="710"/>
      <c r="C15" s="711" t="s">
        <v>414</v>
      </c>
      <c r="D15" s="712"/>
      <c r="E15" s="712"/>
      <c r="F15" s="712"/>
      <c r="G15" s="712"/>
      <c r="H15" s="712"/>
      <c r="I15" s="712"/>
      <c r="J15" s="712"/>
      <c r="K15" s="713"/>
      <c r="L15" s="714" t="s">
        <v>73</v>
      </c>
      <c r="M15" s="715"/>
      <c r="N15" s="715"/>
      <c r="O15" s="715"/>
      <c r="P15" s="715"/>
      <c r="Q15" s="716"/>
      <c r="R15" s="717" t="s">
        <v>415</v>
      </c>
      <c r="S15" s="718"/>
      <c r="T15" s="718"/>
      <c r="U15" s="718"/>
      <c r="V15" s="718"/>
      <c r="W15" s="718"/>
      <c r="X15" s="719"/>
      <c r="Y15" s="714" t="s">
        <v>72</v>
      </c>
      <c r="Z15" s="716"/>
      <c r="AA15" s="720" t="s">
        <v>416</v>
      </c>
      <c r="AB15" s="721"/>
      <c r="AC15" s="721"/>
      <c r="AD15" s="722"/>
    </row>
    <row r="16" spans="1:30" ht="9" customHeight="1" thickBot="1">
      <c r="A16" s="237"/>
      <c r="B16" s="232"/>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254"/>
      <c r="AD16" s="255"/>
    </row>
    <row r="17" spans="1:30" s="256" customFormat="1" ht="37.5" customHeight="1" thickBot="1">
      <c r="A17" s="709" t="s">
        <v>79</v>
      </c>
      <c r="B17" s="710"/>
      <c r="C17" s="724" t="s">
        <v>417</v>
      </c>
      <c r="D17" s="725"/>
      <c r="E17" s="725"/>
      <c r="F17" s="725"/>
      <c r="G17" s="725"/>
      <c r="H17" s="725"/>
      <c r="I17" s="725"/>
      <c r="J17" s="725"/>
      <c r="K17" s="725"/>
      <c r="L17" s="725"/>
      <c r="M17" s="725"/>
      <c r="N17" s="725"/>
      <c r="O17" s="725"/>
      <c r="P17" s="725"/>
      <c r="Q17" s="726"/>
      <c r="R17" s="727" t="s">
        <v>395</v>
      </c>
      <c r="S17" s="728"/>
      <c r="T17" s="728"/>
      <c r="U17" s="728"/>
      <c r="V17" s="729"/>
      <c r="W17" s="730">
        <v>1</v>
      </c>
      <c r="X17" s="731"/>
      <c r="Y17" s="728" t="s">
        <v>15</v>
      </c>
      <c r="Z17" s="728"/>
      <c r="AA17" s="728"/>
      <c r="AB17" s="729"/>
      <c r="AC17" s="732">
        <v>0.05</v>
      </c>
      <c r="AD17" s="733"/>
    </row>
    <row r="18" spans="1:30" ht="16.5" customHeight="1" thickBo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9"/>
    </row>
    <row r="19" spans="1:32" ht="31.5" customHeight="1" thickBot="1">
      <c r="A19" s="727" t="s">
        <v>1</v>
      </c>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9"/>
      <c r="AE19" s="260"/>
      <c r="AF19" s="260"/>
    </row>
    <row r="20" spans="1:32" ht="31.5" customHeight="1" thickBot="1">
      <c r="A20" s="261"/>
      <c r="B20" s="238"/>
      <c r="C20" s="734" t="s">
        <v>397</v>
      </c>
      <c r="D20" s="735"/>
      <c r="E20" s="735"/>
      <c r="F20" s="735"/>
      <c r="G20" s="735"/>
      <c r="H20" s="735"/>
      <c r="I20" s="735"/>
      <c r="J20" s="735"/>
      <c r="K20" s="735"/>
      <c r="L20" s="735"/>
      <c r="M20" s="735"/>
      <c r="N20" s="735"/>
      <c r="O20" s="735"/>
      <c r="P20" s="736"/>
      <c r="Q20" s="737" t="s">
        <v>398</v>
      </c>
      <c r="R20" s="738"/>
      <c r="S20" s="738"/>
      <c r="T20" s="738"/>
      <c r="U20" s="738"/>
      <c r="V20" s="738"/>
      <c r="W20" s="738"/>
      <c r="X20" s="738"/>
      <c r="Y20" s="738"/>
      <c r="Z20" s="738"/>
      <c r="AA20" s="738"/>
      <c r="AB20" s="738"/>
      <c r="AC20" s="738"/>
      <c r="AD20" s="739"/>
      <c r="AE20" s="260"/>
      <c r="AF20" s="260"/>
    </row>
    <row r="21" spans="1:32" ht="31.5" customHeight="1" thickBot="1">
      <c r="A21" s="237"/>
      <c r="B21" s="232"/>
      <c r="C21" s="262" t="s">
        <v>39</v>
      </c>
      <c r="D21" s="263" t="s">
        <v>40</v>
      </c>
      <c r="E21" s="263" t="s">
        <v>41</v>
      </c>
      <c r="F21" s="263" t="s">
        <v>42</v>
      </c>
      <c r="G21" s="263" t="s">
        <v>43</v>
      </c>
      <c r="H21" s="263" t="s">
        <v>44</v>
      </c>
      <c r="I21" s="263" t="s">
        <v>45</v>
      </c>
      <c r="J21" s="263" t="s">
        <v>46</v>
      </c>
      <c r="K21" s="263" t="s">
        <v>47</v>
      </c>
      <c r="L21" s="263" t="s">
        <v>48</v>
      </c>
      <c r="M21" s="263" t="s">
        <v>49</v>
      </c>
      <c r="N21" s="263" t="s">
        <v>50</v>
      </c>
      <c r="O21" s="263" t="s">
        <v>8</v>
      </c>
      <c r="P21" s="264" t="s">
        <v>403</v>
      </c>
      <c r="Q21" s="262" t="s">
        <v>39</v>
      </c>
      <c r="R21" s="263" t="s">
        <v>40</v>
      </c>
      <c r="S21" s="263" t="s">
        <v>41</v>
      </c>
      <c r="T21" s="263" t="s">
        <v>42</v>
      </c>
      <c r="U21" s="263" t="s">
        <v>43</v>
      </c>
      <c r="V21" s="263" t="s">
        <v>44</v>
      </c>
      <c r="W21" s="263" t="s">
        <v>45</v>
      </c>
      <c r="X21" s="263" t="s">
        <v>46</v>
      </c>
      <c r="Y21" s="263" t="s">
        <v>47</v>
      </c>
      <c r="Z21" s="263" t="s">
        <v>48</v>
      </c>
      <c r="AA21" s="263" t="s">
        <v>49</v>
      </c>
      <c r="AB21" s="263" t="s">
        <v>50</v>
      </c>
      <c r="AC21" s="263" t="s">
        <v>8</v>
      </c>
      <c r="AD21" s="264" t="s">
        <v>403</v>
      </c>
      <c r="AE21" s="4"/>
      <c r="AF21" s="4"/>
    </row>
    <row r="22" spans="1:32" ht="31.5" customHeight="1">
      <c r="A22" s="740" t="s">
        <v>399</v>
      </c>
      <c r="B22" s="741"/>
      <c r="C22" s="197"/>
      <c r="D22" s="195"/>
      <c r="E22" s="195"/>
      <c r="F22" s="195"/>
      <c r="G22" s="195"/>
      <c r="H22" s="195"/>
      <c r="I22" s="195"/>
      <c r="J22" s="195"/>
      <c r="K22" s="195"/>
      <c r="L22" s="195"/>
      <c r="M22" s="195"/>
      <c r="N22" s="195"/>
      <c r="O22" s="195">
        <f>SUM(C22:N22)</f>
        <v>0</v>
      </c>
      <c r="P22" s="198"/>
      <c r="Q22" s="197">
        <v>93759500</v>
      </c>
      <c r="R22" s="195"/>
      <c r="S22" s="195"/>
      <c r="T22" s="195"/>
      <c r="U22" s="195"/>
      <c r="V22" s="195"/>
      <c r="W22" s="195"/>
      <c r="X22" s="195"/>
      <c r="Y22" s="195"/>
      <c r="Z22" s="195"/>
      <c r="AA22" s="195"/>
      <c r="AB22" s="195"/>
      <c r="AC22" s="195">
        <f>SUM(Q22:AB22)</f>
        <v>93759500</v>
      </c>
      <c r="AD22" s="202"/>
      <c r="AE22" s="4"/>
      <c r="AF22" s="4"/>
    </row>
    <row r="23" spans="1:32" ht="31.5" customHeight="1">
      <c r="A23" s="742" t="s">
        <v>400</v>
      </c>
      <c r="B23" s="743"/>
      <c r="C23" s="332"/>
      <c r="D23" s="333"/>
      <c r="E23" s="333"/>
      <c r="F23" s="333"/>
      <c r="G23" s="333"/>
      <c r="H23" s="333"/>
      <c r="I23" s="333"/>
      <c r="J23" s="333"/>
      <c r="K23" s="333"/>
      <c r="L23" s="333"/>
      <c r="M23" s="333"/>
      <c r="N23" s="333"/>
      <c r="O23" s="333"/>
      <c r="P23" s="196"/>
      <c r="Q23" s="192">
        <v>93759500</v>
      </c>
      <c r="R23" s="191"/>
      <c r="S23" s="191"/>
      <c r="T23" s="191"/>
      <c r="U23" s="191"/>
      <c r="V23" s="191"/>
      <c r="W23" s="191"/>
      <c r="X23" s="191"/>
      <c r="Y23" s="191"/>
      <c r="Z23" s="191"/>
      <c r="AA23" s="191"/>
      <c r="AB23" s="191"/>
      <c r="AC23" s="191">
        <f>SUM(Q23:AB23)</f>
        <v>93759500</v>
      </c>
      <c r="AD23" s="200">
        <f>_xlfn.IFERROR(AC23/(SUMIF(Q23:AB23,"&gt;0",Q22:AB22))," ")</f>
        <v>1</v>
      </c>
      <c r="AE23" s="4"/>
      <c r="AF23" s="4"/>
    </row>
    <row r="24" spans="1:32" ht="31.5" customHeight="1">
      <c r="A24" s="742" t="s">
        <v>401</v>
      </c>
      <c r="B24" s="743"/>
      <c r="C24" s="192"/>
      <c r="D24" s="191"/>
      <c r="E24" s="191"/>
      <c r="F24" s="191"/>
      <c r="G24" s="191"/>
      <c r="H24" s="191"/>
      <c r="I24" s="191"/>
      <c r="J24" s="191"/>
      <c r="K24" s="191"/>
      <c r="L24" s="191"/>
      <c r="M24" s="191"/>
      <c r="N24" s="191"/>
      <c r="O24" s="191">
        <f>SUM(C24:N24)</f>
        <v>0</v>
      </c>
      <c r="P24" s="196"/>
      <c r="Q24" s="192"/>
      <c r="R24" s="195">
        <v>4076500</v>
      </c>
      <c r="S24" s="195">
        <v>8153000</v>
      </c>
      <c r="T24" s="195">
        <v>8153000</v>
      </c>
      <c r="U24" s="195">
        <v>8153000</v>
      </c>
      <c r="V24" s="195">
        <v>8153000</v>
      </c>
      <c r="W24" s="195">
        <v>8153000</v>
      </c>
      <c r="X24" s="195">
        <v>8153000</v>
      </c>
      <c r="Y24" s="195">
        <v>8153000</v>
      </c>
      <c r="Z24" s="195">
        <v>8153000</v>
      </c>
      <c r="AA24" s="195">
        <v>8153000</v>
      </c>
      <c r="AB24" s="195">
        <v>16306000</v>
      </c>
      <c r="AC24" s="191">
        <f>SUM(Q24:AB24)</f>
        <v>93759500</v>
      </c>
      <c r="AD24" s="200"/>
      <c r="AE24" s="4"/>
      <c r="AF24" s="4"/>
    </row>
    <row r="25" spans="1:32" ht="31.5" customHeight="1" thickBot="1">
      <c r="A25" s="744" t="s">
        <v>402</v>
      </c>
      <c r="B25" s="745"/>
      <c r="C25" s="193"/>
      <c r="D25" s="194"/>
      <c r="E25" s="194"/>
      <c r="F25" s="194"/>
      <c r="G25" s="194"/>
      <c r="H25" s="194"/>
      <c r="I25" s="194"/>
      <c r="J25" s="194"/>
      <c r="K25" s="194"/>
      <c r="L25" s="194"/>
      <c r="M25" s="194"/>
      <c r="N25" s="194"/>
      <c r="O25" s="194">
        <f>SUM(C25:N25)</f>
        <v>0</v>
      </c>
      <c r="P25" s="199" t="str">
        <f>_xlfn.IFERROR(O25/(SUMIF(C25:N25,"&gt;0",C24:N24))," ")</f>
        <v> </v>
      </c>
      <c r="Q25" s="193"/>
      <c r="R25" s="194">
        <v>3532967</v>
      </c>
      <c r="S25" s="194"/>
      <c r="T25" s="194"/>
      <c r="U25" s="194"/>
      <c r="V25" s="194"/>
      <c r="W25" s="194"/>
      <c r="X25" s="194"/>
      <c r="Y25" s="194"/>
      <c r="Z25" s="194"/>
      <c r="AA25" s="194"/>
      <c r="AB25" s="194"/>
      <c r="AC25" s="194">
        <f>SUM(Q25:AB25)</f>
        <v>3532967</v>
      </c>
      <c r="AD25" s="201">
        <f>_xlfn.IFERROR(AC25/(SUMIF(Q25:AB25,"&gt;0",Q24:AB24))," ")</f>
        <v>0.8666667484361584</v>
      </c>
      <c r="AE25" s="4"/>
      <c r="AF25" s="4"/>
    </row>
    <row r="26" spans="1:30" ht="31.5" customHeight="1" thickBot="1">
      <c r="A26" s="237"/>
      <c r="B26" s="232"/>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38"/>
      <c r="AD26" s="246"/>
    </row>
    <row r="27" spans="1:30" ht="33.75" customHeight="1">
      <c r="A27" s="746" t="s">
        <v>76</v>
      </c>
      <c r="B27" s="747"/>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9"/>
    </row>
    <row r="28" spans="1:30" ht="15" customHeight="1">
      <c r="A28" s="750" t="s">
        <v>191</v>
      </c>
      <c r="B28" s="752" t="s">
        <v>6</v>
      </c>
      <c r="C28" s="753"/>
      <c r="D28" s="743" t="s">
        <v>7</v>
      </c>
      <c r="E28" s="756"/>
      <c r="F28" s="756"/>
      <c r="G28" s="756"/>
      <c r="H28" s="756"/>
      <c r="I28" s="756"/>
      <c r="J28" s="756"/>
      <c r="K28" s="756"/>
      <c r="L28" s="756"/>
      <c r="M28" s="756"/>
      <c r="N28" s="756"/>
      <c r="O28" s="757"/>
      <c r="P28" s="758" t="s">
        <v>8</v>
      </c>
      <c r="Q28" s="758" t="s">
        <v>84</v>
      </c>
      <c r="R28" s="758"/>
      <c r="S28" s="758"/>
      <c r="T28" s="758"/>
      <c r="U28" s="758"/>
      <c r="V28" s="758"/>
      <c r="W28" s="758"/>
      <c r="X28" s="758"/>
      <c r="Y28" s="758"/>
      <c r="Z28" s="758"/>
      <c r="AA28" s="758"/>
      <c r="AB28" s="758"/>
      <c r="AC28" s="758"/>
      <c r="AD28" s="759"/>
    </row>
    <row r="29" spans="1:30" ht="27" customHeight="1">
      <c r="A29" s="751"/>
      <c r="B29" s="754"/>
      <c r="C29" s="755"/>
      <c r="D29" s="266" t="s">
        <v>39</v>
      </c>
      <c r="E29" s="266" t="s">
        <v>40</v>
      </c>
      <c r="F29" s="266" t="s">
        <v>41</v>
      </c>
      <c r="G29" s="266" t="s">
        <v>42</v>
      </c>
      <c r="H29" s="266" t="s">
        <v>43</v>
      </c>
      <c r="I29" s="266" t="s">
        <v>44</v>
      </c>
      <c r="J29" s="266" t="s">
        <v>45</v>
      </c>
      <c r="K29" s="266" t="s">
        <v>46</v>
      </c>
      <c r="L29" s="266" t="s">
        <v>47</v>
      </c>
      <c r="M29" s="266" t="s">
        <v>48</v>
      </c>
      <c r="N29" s="266" t="s">
        <v>49</v>
      </c>
      <c r="O29" s="266" t="s">
        <v>50</v>
      </c>
      <c r="P29" s="757"/>
      <c r="Q29" s="758"/>
      <c r="R29" s="758"/>
      <c r="S29" s="758"/>
      <c r="T29" s="758"/>
      <c r="U29" s="758"/>
      <c r="V29" s="758"/>
      <c r="W29" s="758"/>
      <c r="X29" s="758"/>
      <c r="Y29" s="758"/>
      <c r="Z29" s="758"/>
      <c r="AA29" s="758"/>
      <c r="AB29" s="758"/>
      <c r="AC29" s="758"/>
      <c r="AD29" s="759"/>
    </row>
    <row r="30" spans="1:30" ht="42" customHeight="1" thickBot="1">
      <c r="A30" s="267"/>
      <c r="B30" s="760"/>
      <c r="C30" s="761"/>
      <c r="D30" s="268"/>
      <c r="E30" s="268"/>
      <c r="F30" s="268"/>
      <c r="G30" s="268"/>
      <c r="H30" s="268"/>
      <c r="I30" s="268"/>
      <c r="J30" s="268"/>
      <c r="K30" s="268"/>
      <c r="L30" s="268"/>
      <c r="M30" s="268"/>
      <c r="N30" s="268"/>
      <c r="O30" s="268"/>
      <c r="P30" s="269">
        <f>SUM(D30:O30)</f>
        <v>0</v>
      </c>
      <c r="Q30" s="762"/>
      <c r="R30" s="762"/>
      <c r="S30" s="762"/>
      <c r="T30" s="762"/>
      <c r="U30" s="762"/>
      <c r="V30" s="762"/>
      <c r="W30" s="762"/>
      <c r="X30" s="762"/>
      <c r="Y30" s="762"/>
      <c r="Z30" s="762"/>
      <c r="AA30" s="762"/>
      <c r="AB30" s="762"/>
      <c r="AC30" s="762"/>
      <c r="AD30" s="763"/>
    </row>
    <row r="31" spans="1:30" ht="45" customHeight="1">
      <c r="A31" s="764" t="s">
        <v>294</v>
      </c>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6"/>
    </row>
    <row r="32" spans="1:41" ht="22.5" customHeight="1">
      <c r="A32" s="742" t="s">
        <v>192</v>
      </c>
      <c r="B32" s="758" t="s">
        <v>62</v>
      </c>
      <c r="C32" s="758" t="s">
        <v>6</v>
      </c>
      <c r="D32" s="758" t="s">
        <v>60</v>
      </c>
      <c r="E32" s="758"/>
      <c r="F32" s="758"/>
      <c r="G32" s="758"/>
      <c r="H32" s="758"/>
      <c r="I32" s="758"/>
      <c r="J32" s="758"/>
      <c r="K32" s="758"/>
      <c r="L32" s="758"/>
      <c r="M32" s="758"/>
      <c r="N32" s="758"/>
      <c r="O32" s="758"/>
      <c r="P32" s="758"/>
      <c r="Q32" s="758" t="s">
        <v>85</v>
      </c>
      <c r="R32" s="758"/>
      <c r="S32" s="758"/>
      <c r="T32" s="758"/>
      <c r="U32" s="758"/>
      <c r="V32" s="758"/>
      <c r="W32" s="758"/>
      <c r="X32" s="758"/>
      <c r="Y32" s="758"/>
      <c r="Z32" s="758"/>
      <c r="AA32" s="758"/>
      <c r="AB32" s="758"/>
      <c r="AC32" s="758"/>
      <c r="AD32" s="759"/>
      <c r="AG32" s="90"/>
      <c r="AH32" s="90"/>
      <c r="AI32" s="90"/>
      <c r="AJ32" s="90"/>
      <c r="AK32" s="90"/>
      <c r="AL32" s="90"/>
      <c r="AM32" s="90"/>
      <c r="AN32" s="90"/>
      <c r="AO32" s="90"/>
    </row>
    <row r="33" spans="1:41" ht="22.5" customHeight="1">
      <c r="A33" s="742"/>
      <c r="B33" s="758"/>
      <c r="C33" s="767"/>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754" t="s">
        <v>80</v>
      </c>
      <c r="R33" s="768"/>
      <c r="S33" s="768"/>
      <c r="T33" s="768"/>
      <c r="U33" s="768"/>
      <c r="V33" s="755"/>
      <c r="W33" s="754" t="s">
        <v>81</v>
      </c>
      <c r="X33" s="768"/>
      <c r="Y33" s="768"/>
      <c r="Z33" s="755"/>
      <c r="AA33" s="754" t="s">
        <v>82</v>
      </c>
      <c r="AB33" s="768"/>
      <c r="AC33" s="768"/>
      <c r="AD33" s="769"/>
      <c r="AG33" s="90"/>
      <c r="AH33" s="90"/>
      <c r="AI33" s="90"/>
      <c r="AJ33" s="90"/>
      <c r="AK33" s="90"/>
      <c r="AL33" s="90"/>
      <c r="AM33" s="90"/>
      <c r="AN33" s="90"/>
      <c r="AO33" s="90"/>
    </row>
    <row r="34" spans="1:41" ht="45.75" customHeight="1">
      <c r="A34" s="770" t="s">
        <v>417</v>
      </c>
      <c r="B34" s="772">
        <v>0.05</v>
      </c>
      <c r="C34" s="270" t="s">
        <v>9</v>
      </c>
      <c r="D34" s="268"/>
      <c r="E34" s="271">
        <v>0.09</v>
      </c>
      <c r="F34" s="271">
        <v>0.09</v>
      </c>
      <c r="G34" s="271">
        <v>0.09</v>
      </c>
      <c r="H34" s="271">
        <v>0.09</v>
      </c>
      <c r="I34" s="271">
        <v>0.09</v>
      </c>
      <c r="J34" s="271">
        <v>0.09</v>
      </c>
      <c r="K34" s="271">
        <v>0.09</v>
      </c>
      <c r="L34" s="271">
        <v>0.09</v>
      </c>
      <c r="M34" s="271">
        <v>0.09</v>
      </c>
      <c r="N34" s="271">
        <v>0.09</v>
      </c>
      <c r="O34" s="271">
        <v>0.1</v>
      </c>
      <c r="P34" s="272">
        <f>SUM(D34:O34)</f>
        <v>0.9999999999999998</v>
      </c>
      <c r="Q34" s="774"/>
      <c r="R34" s="775"/>
      <c r="S34" s="775"/>
      <c r="T34" s="775"/>
      <c r="U34" s="775"/>
      <c r="V34" s="776"/>
      <c r="W34" s="774"/>
      <c r="X34" s="775"/>
      <c r="Y34" s="775"/>
      <c r="Z34" s="776"/>
      <c r="AA34" s="780" t="s">
        <v>541</v>
      </c>
      <c r="AB34" s="781"/>
      <c r="AC34" s="781"/>
      <c r="AD34" s="782"/>
      <c r="AG34" s="90"/>
      <c r="AH34" s="90"/>
      <c r="AI34" s="90"/>
      <c r="AJ34" s="90"/>
      <c r="AK34" s="90"/>
      <c r="AL34" s="90"/>
      <c r="AM34" s="90"/>
      <c r="AN34" s="90"/>
      <c r="AO34" s="90"/>
    </row>
    <row r="35" spans="1:41" ht="45.75" customHeight="1" thickBot="1">
      <c r="A35" s="771"/>
      <c r="B35" s="773"/>
      <c r="C35" s="273" t="s">
        <v>10</v>
      </c>
      <c r="D35" s="274"/>
      <c r="E35" s="356">
        <v>0.09</v>
      </c>
      <c r="F35" s="274"/>
      <c r="G35" s="275"/>
      <c r="H35" s="275"/>
      <c r="I35" s="275"/>
      <c r="J35" s="275"/>
      <c r="K35" s="275"/>
      <c r="L35" s="275"/>
      <c r="M35" s="275"/>
      <c r="N35" s="275"/>
      <c r="O35" s="275"/>
      <c r="P35" s="276">
        <f>SUM(D35:O35)</f>
        <v>0.09</v>
      </c>
      <c r="Q35" s="777"/>
      <c r="R35" s="778"/>
      <c r="S35" s="778"/>
      <c r="T35" s="778"/>
      <c r="U35" s="778"/>
      <c r="V35" s="779"/>
      <c r="W35" s="777"/>
      <c r="X35" s="778"/>
      <c r="Y35" s="778"/>
      <c r="Z35" s="779"/>
      <c r="AA35" s="783"/>
      <c r="AB35" s="784"/>
      <c r="AC35" s="784"/>
      <c r="AD35" s="785"/>
      <c r="AE35" s="50"/>
      <c r="AF35" s="277"/>
      <c r="AG35" s="90"/>
      <c r="AH35" s="90"/>
      <c r="AI35" s="90"/>
      <c r="AJ35" s="90"/>
      <c r="AK35" s="90"/>
      <c r="AL35" s="90"/>
      <c r="AM35" s="90"/>
      <c r="AN35" s="90"/>
      <c r="AO35" s="90"/>
    </row>
    <row r="36" spans="1:41" ht="25.5" customHeight="1">
      <c r="A36" s="740" t="s">
        <v>193</v>
      </c>
      <c r="B36" s="786" t="s">
        <v>61</v>
      </c>
      <c r="C36" s="788" t="s">
        <v>11</v>
      </c>
      <c r="D36" s="788"/>
      <c r="E36" s="788"/>
      <c r="F36" s="788"/>
      <c r="G36" s="788"/>
      <c r="H36" s="788"/>
      <c r="I36" s="788"/>
      <c r="J36" s="788"/>
      <c r="K36" s="788"/>
      <c r="L36" s="788"/>
      <c r="M36" s="788"/>
      <c r="N36" s="788"/>
      <c r="O36" s="788"/>
      <c r="P36" s="788"/>
      <c r="Q36" s="741" t="s">
        <v>78</v>
      </c>
      <c r="R36" s="789"/>
      <c r="S36" s="789"/>
      <c r="T36" s="789"/>
      <c r="U36" s="789"/>
      <c r="V36" s="789"/>
      <c r="W36" s="789"/>
      <c r="X36" s="789"/>
      <c r="Y36" s="789"/>
      <c r="Z36" s="789"/>
      <c r="AA36" s="789"/>
      <c r="AB36" s="789"/>
      <c r="AC36" s="789"/>
      <c r="AD36" s="790"/>
      <c r="AG36" s="90"/>
      <c r="AH36" s="90"/>
      <c r="AI36" s="90"/>
      <c r="AJ36" s="90"/>
      <c r="AK36" s="90"/>
      <c r="AL36" s="90"/>
      <c r="AM36" s="90"/>
      <c r="AN36" s="90"/>
      <c r="AO36" s="90"/>
    </row>
    <row r="37" spans="1:41" ht="25.5" customHeight="1">
      <c r="A37" s="742"/>
      <c r="B37" s="787"/>
      <c r="C37" s="266" t="s">
        <v>12</v>
      </c>
      <c r="D37" s="266" t="s">
        <v>36</v>
      </c>
      <c r="E37" s="266" t="s">
        <v>37</v>
      </c>
      <c r="F37" s="266" t="s">
        <v>38</v>
      </c>
      <c r="G37" s="266" t="s">
        <v>51</v>
      </c>
      <c r="H37" s="266" t="s">
        <v>52</v>
      </c>
      <c r="I37" s="266" t="s">
        <v>53</v>
      </c>
      <c r="J37" s="266" t="s">
        <v>54</v>
      </c>
      <c r="K37" s="266" t="s">
        <v>55</v>
      </c>
      <c r="L37" s="266" t="s">
        <v>56</v>
      </c>
      <c r="M37" s="266" t="s">
        <v>57</v>
      </c>
      <c r="N37" s="266" t="s">
        <v>58</v>
      </c>
      <c r="O37" s="266" t="s">
        <v>59</v>
      </c>
      <c r="P37" s="266" t="s">
        <v>63</v>
      </c>
      <c r="Q37" s="743" t="s">
        <v>83</v>
      </c>
      <c r="R37" s="756"/>
      <c r="S37" s="756"/>
      <c r="T37" s="756"/>
      <c r="U37" s="756"/>
      <c r="V37" s="756"/>
      <c r="W37" s="756"/>
      <c r="X37" s="756"/>
      <c r="Y37" s="756"/>
      <c r="Z37" s="756"/>
      <c r="AA37" s="756"/>
      <c r="AB37" s="756"/>
      <c r="AC37" s="756"/>
      <c r="AD37" s="791"/>
      <c r="AG37" s="98"/>
      <c r="AH37" s="98"/>
      <c r="AI37" s="98"/>
      <c r="AJ37" s="98"/>
      <c r="AK37" s="98"/>
      <c r="AL37" s="98"/>
      <c r="AM37" s="98"/>
      <c r="AN37" s="98"/>
      <c r="AO37" s="98"/>
    </row>
    <row r="38" spans="1:41" ht="28.5" customHeight="1">
      <c r="A38" s="792" t="s">
        <v>483</v>
      </c>
      <c r="B38" s="794">
        <v>0.05</v>
      </c>
      <c r="C38" s="270" t="s">
        <v>9</v>
      </c>
      <c r="D38" s="271"/>
      <c r="E38" s="271">
        <v>0.09</v>
      </c>
      <c r="F38" s="271">
        <v>0.09</v>
      </c>
      <c r="G38" s="271">
        <v>0.09</v>
      </c>
      <c r="H38" s="271">
        <v>0.09</v>
      </c>
      <c r="I38" s="271">
        <v>0.09</v>
      </c>
      <c r="J38" s="271">
        <v>0.09</v>
      </c>
      <c r="K38" s="271">
        <v>0.09</v>
      </c>
      <c r="L38" s="271">
        <v>0.09</v>
      </c>
      <c r="M38" s="271">
        <v>0.09</v>
      </c>
      <c r="N38" s="271">
        <v>0.09</v>
      </c>
      <c r="O38" s="271">
        <v>0.1</v>
      </c>
      <c r="P38" s="278">
        <f>SUM(D38:O38)</f>
        <v>0.9999999999999998</v>
      </c>
      <c r="Q38" s="796" t="s">
        <v>558</v>
      </c>
      <c r="R38" s="796"/>
      <c r="S38" s="796"/>
      <c r="T38" s="796"/>
      <c r="U38" s="796"/>
      <c r="V38" s="796"/>
      <c r="W38" s="796"/>
      <c r="X38" s="796"/>
      <c r="Y38" s="796"/>
      <c r="Z38" s="796"/>
      <c r="AA38" s="796"/>
      <c r="AB38" s="796"/>
      <c r="AC38" s="796"/>
      <c r="AD38" s="796"/>
      <c r="AE38" s="279"/>
      <c r="AG38" s="102"/>
      <c r="AH38" s="102"/>
      <c r="AI38" s="102"/>
      <c r="AJ38" s="102"/>
      <c r="AK38" s="102"/>
      <c r="AL38" s="102"/>
      <c r="AM38" s="102"/>
      <c r="AN38" s="102"/>
      <c r="AO38" s="102"/>
    </row>
    <row r="39" spans="1:31" ht="28.5" customHeight="1">
      <c r="A39" s="793"/>
      <c r="B39" s="795"/>
      <c r="C39" s="280" t="s">
        <v>10</v>
      </c>
      <c r="D39" s="281"/>
      <c r="E39" s="281">
        <v>0.09</v>
      </c>
      <c r="F39" s="281"/>
      <c r="G39" s="281"/>
      <c r="H39" s="281"/>
      <c r="I39" s="281"/>
      <c r="J39" s="281"/>
      <c r="K39" s="281"/>
      <c r="L39" s="281"/>
      <c r="M39" s="281"/>
      <c r="N39" s="281"/>
      <c r="O39" s="281"/>
      <c r="P39" s="282">
        <f>SUM(D39:O39)</f>
        <v>0.09</v>
      </c>
      <c r="Q39" s="796"/>
      <c r="R39" s="796"/>
      <c r="S39" s="796"/>
      <c r="T39" s="796"/>
      <c r="U39" s="796"/>
      <c r="V39" s="796"/>
      <c r="W39" s="796"/>
      <c r="X39" s="796"/>
      <c r="Y39" s="796"/>
      <c r="Z39" s="796"/>
      <c r="AA39" s="796"/>
      <c r="AB39" s="796"/>
      <c r="AC39" s="796"/>
      <c r="AD39" s="796"/>
      <c r="AE39" s="279"/>
    </row>
    <row r="40" ht="15">
      <c r="A40" s="228"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cp:lastModifiedBy>
  <cp:lastPrinted>2022-01-31T21:55:12Z</cp:lastPrinted>
  <dcterms:created xsi:type="dcterms:W3CDTF">2011-04-26T22:16:52Z</dcterms:created>
  <dcterms:modified xsi:type="dcterms:W3CDTF">2022-03-10T13:27:52Z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